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workbookProtection workbookAlgorithmName="SHA-512" workbookHashValue="Kg+NNfdhE5pbDwD+pUX7WITpq7lCyjWvdxsAM70WqhYNfmF+j7A9YEQeiBNzwhje+DR7kL41mnrUOxit8BCZDg==" workbookSaltValue="7ZCLyDmQkD6X7aKgj6/bSw==" workbookSpinCount="100000" lockStructure="1"/>
  <bookViews>
    <workbookView xWindow="0" yWindow="0" windowWidth="22260" windowHeight="12645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0" i="1" l="1"/>
  <c r="P21" i="1"/>
  <c r="L22" i="1" l="1"/>
  <c r="S22" i="1"/>
  <c r="T22" i="1"/>
  <c r="R21" i="1"/>
  <c r="Q21" i="1"/>
  <c r="O21" i="1"/>
  <c r="U21" i="1" l="1"/>
  <c r="V21" i="1" s="1"/>
  <c r="N20" i="1"/>
  <c r="M20" i="1"/>
  <c r="K20" i="1"/>
  <c r="N19" i="1" l="1"/>
  <c r="M19" i="1"/>
  <c r="K19" i="1"/>
  <c r="P19" i="1" s="1"/>
  <c r="O19" i="1" l="1"/>
  <c r="B15" i="1" l="1"/>
  <c r="B16" i="1" s="1"/>
  <c r="B17" i="1" s="1"/>
  <c r="B18" i="1" s="1"/>
  <c r="B19" i="1" s="1"/>
  <c r="B20" i="1" s="1"/>
  <c r="B14" i="1"/>
  <c r="N15" i="1"/>
  <c r="N22" i="1" s="1"/>
  <c r="M15" i="1"/>
  <c r="M22" i="1" s="1"/>
  <c r="K15" i="1"/>
  <c r="K22" i="1" s="1"/>
  <c r="P15" i="1" l="1"/>
  <c r="Q15" i="1" l="1"/>
  <c r="O15" i="1"/>
  <c r="R15" i="1"/>
  <c r="Q19" i="1" l="1"/>
  <c r="Q20" i="1"/>
  <c r="R19" i="1"/>
  <c r="R20" i="1"/>
  <c r="O20" i="1"/>
  <c r="U20" i="1" l="1"/>
  <c r="V20" i="1" s="1"/>
  <c r="U19" i="1"/>
  <c r="V19" i="1" l="1"/>
  <c r="O14" i="1" l="1"/>
  <c r="P14" i="1"/>
  <c r="Q14" i="1"/>
  <c r="R14" i="1"/>
  <c r="U14" i="1" l="1"/>
  <c r="V14" i="1" s="1"/>
  <c r="R18" i="1" l="1"/>
  <c r="Q18" i="1"/>
  <c r="P18" i="1"/>
  <c r="O18" i="1"/>
  <c r="R17" i="1"/>
  <c r="Q17" i="1"/>
  <c r="P17" i="1"/>
  <c r="R16" i="1"/>
  <c r="Q16" i="1"/>
  <c r="P16" i="1"/>
  <c r="O16" i="1"/>
  <c r="R13" i="1"/>
  <c r="R22" i="1" s="1"/>
  <c r="Q13" i="1"/>
  <c r="Q22" i="1" s="1"/>
  <c r="P13" i="1"/>
  <c r="P22" i="1" s="1"/>
  <c r="O13" i="1"/>
  <c r="O22" i="1" s="1"/>
  <c r="U17" i="1" l="1"/>
  <c r="V17" i="1" s="1"/>
  <c r="U18" i="1"/>
  <c r="V18" i="1" s="1"/>
  <c r="U15" i="1"/>
  <c r="U16" i="1"/>
  <c r="V16" i="1" s="1"/>
  <c r="U13" i="1"/>
  <c r="U22" i="1" l="1"/>
  <c r="V15" i="1"/>
  <c r="V13" i="1"/>
  <c r="V22" i="1" l="1"/>
  <c r="V25" i="1"/>
</calcChain>
</file>

<file path=xl/sharedStrings.xml><?xml version="1.0" encoding="utf-8"?>
<sst xmlns="http://schemas.openxmlformats.org/spreadsheetml/2006/main" count="63" uniqueCount="57">
  <si>
    <t xml:space="preserve"> </t>
  </si>
  <si>
    <t>No.</t>
  </si>
  <si>
    <t>CODIGO EMPLEADO</t>
  </si>
  <si>
    <t>PUESTO</t>
  </si>
  <si>
    <t>NIT</t>
  </si>
  <si>
    <t>NOMBRE</t>
  </si>
  <si>
    <t>Puesto Oficial</t>
  </si>
  <si>
    <t>Fecha de
Ingreso</t>
  </si>
  <si>
    <t>Fecha de 
Ingreso</t>
  </si>
  <si>
    <t>Devengado Mensual</t>
  </si>
  <si>
    <t>Total Devengado Mensual</t>
  </si>
  <si>
    <t>Deducciones</t>
  </si>
  <si>
    <t>Total
Deducciones</t>
  </si>
  <si>
    <t>Líquido</t>
  </si>
  <si>
    <t>Renglón 021</t>
  </si>
  <si>
    <t>Renglón 026</t>
  </si>
  <si>
    <t>Renglón 027</t>
  </si>
  <si>
    <t>Sueldo
Mensual</t>
  </si>
  <si>
    <t>Bono 
Profesional</t>
  </si>
  <si>
    <t>Bono 
Monetario</t>
  </si>
  <si>
    <t>Bono 
66-2000</t>
  </si>
  <si>
    <t>Montepío</t>
  </si>
  <si>
    <t>Fianza</t>
  </si>
  <si>
    <t>IGSS</t>
  </si>
  <si>
    <t>Amort. Bantrab</t>
  </si>
  <si>
    <t>ISR</t>
  </si>
  <si>
    <t>PROMEDIO POR 12 MESES</t>
  </si>
  <si>
    <t xml:space="preserve">Jenniffer Rossana Díaz Contreras </t>
  </si>
  <si>
    <t xml:space="preserve">Encargada de Compras </t>
  </si>
  <si>
    <t>Walter Gregorio Berganza Guinea</t>
  </si>
  <si>
    <t xml:space="preserve">Encargado de Presupuesto </t>
  </si>
  <si>
    <t>Mercy Elizabeth Edelman Rivas</t>
  </si>
  <si>
    <t>Sibia de Jesús Debroy Franco</t>
  </si>
  <si>
    <t>Encargada de Bodega</t>
  </si>
  <si>
    <t>Claudia Maribel Duran Rosales</t>
  </si>
  <si>
    <t xml:space="preserve">Encargada de Inventarios </t>
  </si>
  <si>
    <t xml:space="preserve">Jaime Orlando Velásquez Santizo </t>
  </si>
  <si>
    <t xml:space="preserve">Encargado de Tesorería </t>
  </si>
  <si>
    <t xml:space="preserve">Sub totales </t>
  </si>
  <si>
    <t xml:space="preserve">Total </t>
  </si>
  <si>
    <t>Elaboró:</t>
  </si>
  <si>
    <t>Vo.Bo.</t>
  </si>
  <si>
    <t>Mercy Edelman Rivas</t>
  </si>
  <si>
    <t>Edgar Rolando Zamora Ruiz</t>
  </si>
  <si>
    <t>Encargada de Nómina</t>
  </si>
  <si>
    <t>Director Ejecutivo</t>
  </si>
  <si>
    <t>AMSA</t>
  </si>
  <si>
    <t>1/1</t>
  </si>
  <si>
    <t>CÓDIGO DE EMPLEADO</t>
  </si>
  <si>
    <t> 9901536147</t>
  </si>
  <si>
    <t>José Rolando Orellana Pineda</t>
  </si>
  <si>
    <t>Encargado de Cobro</t>
  </si>
  <si>
    <t>Rudy Rolando Hernández Juárez</t>
  </si>
  <si>
    <t>Encargado de caja chica y control de ingresos privativo</t>
  </si>
  <si>
    <t>AUTORIDAD PARA EL MANEJO SUSTENTABLE DE LA CUENCA Y DEL LAGO DE AMATITLÁN
NOMINA DE SUELDOS PERSONAL CONTRATADO BAJO EL  RENGLÓN 021 "PERSONAL SUPERNUMERARIO"  
CORRESPONDIENTE A JULIO 2022</t>
  </si>
  <si>
    <t xml:space="preserve">Jaquelin Abigail Alvarez Arana </t>
  </si>
  <si>
    <t xml:space="preserve">Encargada de Contabilidad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</si>
</sst>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Q&quot;* #,##0.00_-;\-&quot;Q&quot;* #,##0.00_-;_-&quot;Q&quot;* &quot;-&quot;??_-;_-@_-"/>
    <numFmt numFmtId="164" formatCode="_-[$Q-100A]* #,##0.00_-;\-[$Q-100A]* #,##0.00_-;_-[$Q-100A]* &quot;-&quot;??_-;_-@_-"/>
  </numFmts>
  <fonts count="9" x14ac:knownFonts="1">
    <font>
      <sz val="11"/>
      <color theme="1"/>
      <name val="Gill Sans MT"/>
      <family val="2"/>
      <scheme val="minor"/>
    </font>
    <font>
      <sz val="11"/>
      <color theme="1"/>
      <name val="Gill Sans MT"/>
      <family val="2"/>
      <scheme val="minor"/>
    </font>
    <font>
      <sz val="10"/>
      <name val="Arial"/>
      <family val="2"/>
    </font>
    <font>
      <sz val="11"/>
      <color theme="1"/>
      <name val="Times New Roman"/>
      <family val="1"/>
    </font>
    <font>
      <b/>
      <sz val="12"/>
      <name val="Times New Roman"/>
      <family val="1"/>
    </font>
    <font>
      <sz val="11"/>
      <color rgb="FFFF0000"/>
      <name val="Times New Roman"/>
      <family val="1"/>
    </font>
    <font>
      <sz val="12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2" fillId="0" borderId="0"/>
    <xf numFmtId="0" fontId="2" fillId="0" borderId="0"/>
  </cellStyleXfs>
  <cellXfs count="116">
    <xf numFmtId="0" fontId="0" fillId="0" borderId="0" xfId="0"/>
    <xf numFmtId="0" fontId="0" fillId="0" borderId="0" xfId="0" applyAlignment="1">
      <alignment wrapText="1"/>
    </xf>
    <xf numFmtId="0" fontId="3" fillId="0" borderId="0" xfId="0" applyFont="1"/>
    <xf numFmtId="0" fontId="3" fillId="0" borderId="0" xfId="0" applyFont="1" applyAlignment="1">
      <alignment wrapText="1"/>
    </xf>
    <xf numFmtId="164" fontId="0" fillId="0" borderId="0" xfId="0" applyNumberFormat="1"/>
    <xf numFmtId="0" fontId="3" fillId="0" borderId="0" xfId="0" applyFont="1" applyFill="1"/>
    <xf numFmtId="0" fontId="4" fillId="0" borderId="0" xfId="3" applyFont="1" applyFill="1" applyAlignment="1">
      <alignment horizontal="right" vertical="center"/>
    </xf>
    <xf numFmtId="49" fontId="4" fillId="0" borderId="11" xfId="3" applyNumberFormat="1" applyFont="1" applyFill="1" applyBorder="1" applyAlignment="1">
      <alignment horizontal="center" vertical="center"/>
    </xf>
    <xf numFmtId="0" fontId="4" fillId="0" borderId="0" xfId="3" applyFont="1" applyFill="1" applyBorder="1" applyAlignment="1">
      <alignment horizontal="right" vertical="center"/>
    </xf>
    <xf numFmtId="0" fontId="4" fillId="0" borderId="0" xfId="3" applyFont="1" applyFill="1" applyBorder="1" applyAlignment="1">
      <alignment vertical="center"/>
    </xf>
    <xf numFmtId="0" fontId="4" fillId="0" borderId="0" xfId="3" applyFont="1" applyFill="1" applyAlignment="1">
      <alignment vertical="center"/>
    </xf>
    <xf numFmtId="0" fontId="4" fillId="0" borderId="0" xfId="3" applyFont="1" applyFill="1" applyBorder="1" applyAlignment="1">
      <alignment horizontal="center" vertical="center"/>
    </xf>
    <xf numFmtId="0" fontId="5" fillId="0" borderId="0" xfId="0" applyFont="1" applyFill="1"/>
    <xf numFmtId="0" fontId="6" fillId="0" borderId="0" xfId="2" applyFont="1" applyAlignment="1">
      <alignment vertical="center"/>
    </xf>
    <xf numFmtId="0" fontId="6" fillId="0" borderId="0" xfId="2" applyFont="1" applyAlignment="1">
      <alignment horizontal="center" vertical="center"/>
    </xf>
    <xf numFmtId="0" fontId="4" fillId="0" borderId="0" xfId="0" applyFont="1" applyAlignment="1">
      <alignment vertical="center"/>
    </xf>
    <xf numFmtId="0" fontId="6" fillId="0" borderId="0" xfId="2" applyFont="1" applyAlignment="1">
      <alignment vertical="center" wrapText="1"/>
    </xf>
    <xf numFmtId="0" fontId="6" fillId="0" borderId="0" xfId="2" applyFont="1" applyFill="1" applyAlignment="1">
      <alignment vertical="center"/>
    </xf>
    <xf numFmtId="0" fontId="4" fillId="0" borderId="0" xfId="2" applyFont="1" applyFill="1" applyAlignment="1">
      <alignment horizontal="center" vertical="center"/>
    </xf>
    <xf numFmtId="0" fontId="4" fillId="0" borderId="0" xfId="2" applyFont="1" applyFill="1" applyAlignment="1">
      <alignment horizontal="left" vertical="center"/>
    </xf>
    <xf numFmtId="0" fontId="4" fillId="2" borderId="1" xfId="2" applyFont="1" applyFill="1" applyBorder="1" applyAlignment="1">
      <alignment horizontal="center" vertical="center"/>
    </xf>
    <xf numFmtId="0" fontId="4" fillId="2" borderId="1" xfId="2" applyFont="1" applyFill="1" applyBorder="1" applyAlignment="1">
      <alignment horizontal="center" vertical="center" wrapText="1"/>
    </xf>
    <xf numFmtId="0" fontId="4" fillId="2" borderId="4" xfId="2" applyFont="1" applyFill="1" applyBorder="1" applyAlignment="1">
      <alignment horizontal="center" vertical="center"/>
    </xf>
    <xf numFmtId="0" fontId="6" fillId="4" borderId="0" xfId="2" applyFont="1" applyFill="1" applyAlignment="1">
      <alignment vertical="center"/>
    </xf>
    <xf numFmtId="0" fontId="6" fillId="4" borderId="1" xfId="2" applyFont="1" applyFill="1" applyBorder="1" applyAlignment="1">
      <alignment horizontal="center" vertical="center" wrapText="1"/>
    </xf>
    <xf numFmtId="49" fontId="6" fillId="4" borderId="9" xfId="2" applyNumberFormat="1" applyFont="1" applyFill="1" applyBorder="1" applyAlignment="1">
      <alignment horizontal="center" vertical="center" wrapText="1"/>
    </xf>
    <xf numFmtId="0" fontId="6" fillId="4" borderId="9" xfId="2" applyFont="1" applyFill="1" applyBorder="1" applyAlignment="1">
      <alignment horizontal="center" vertical="center" wrapText="1"/>
    </xf>
    <xf numFmtId="0" fontId="6" fillId="4" borderId="4" xfId="2" applyFont="1" applyFill="1" applyBorder="1" applyAlignment="1">
      <alignment horizontal="center" vertical="center" wrapText="1"/>
    </xf>
    <xf numFmtId="0" fontId="6" fillId="0" borderId="1" xfId="0" applyFont="1" applyBorder="1"/>
    <xf numFmtId="0" fontId="6" fillId="4" borderId="1" xfId="2" applyFont="1" applyFill="1" applyBorder="1" applyAlignment="1">
      <alignment horizontal="left" vertical="center"/>
    </xf>
    <xf numFmtId="0" fontId="6" fillId="4" borderId="1" xfId="2" applyFont="1" applyFill="1" applyBorder="1" applyAlignment="1">
      <alignment horizontal="left" vertical="center" wrapText="1"/>
    </xf>
    <xf numFmtId="14" fontId="6" fillId="4" borderId="8" xfId="2" applyNumberFormat="1" applyFont="1" applyFill="1" applyBorder="1" applyAlignment="1">
      <alignment horizontal="center" vertical="center" wrapText="1"/>
    </xf>
    <xf numFmtId="14" fontId="6" fillId="4" borderId="1" xfId="2" applyNumberFormat="1" applyFont="1" applyFill="1" applyBorder="1" applyAlignment="1">
      <alignment horizontal="center" vertical="center" wrapText="1"/>
    </xf>
    <xf numFmtId="164" fontId="6" fillId="4" borderId="1" xfId="2" applyNumberFormat="1" applyFont="1" applyFill="1" applyBorder="1" applyAlignment="1">
      <alignment horizontal="center" vertical="center" wrapText="1"/>
    </xf>
    <xf numFmtId="164" fontId="6" fillId="4" borderId="8" xfId="2" applyNumberFormat="1" applyFont="1" applyFill="1" applyBorder="1" applyAlignment="1">
      <alignment horizontal="center" vertical="center" wrapText="1"/>
    </xf>
    <xf numFmtId="164" fontId="6" fillId="4" borderId="4" xfId="2" applyNumberFormat="1" applyFont="1" applyFill="1" applyBorder="1" applyAlignment="1">
      <alignment horizontal="center" vertical="center" wrapText="1"/>
    </xf>
    <xf numFmtId="164" fontId="4" fillId="2" borderId="8" xfId="2" applyNumberFormat="1" applyFont="1" applyFill="1" applyBorder="1" applyAlignment="1">
      <alignment horizontal="center" vertical="center" wrapText="1"/>
    </xf>
    <xf numFmtId="164" fontId="6" fillId="4" borderId="5" xfId="2" applyNumberFormat="1" applyFont="1" applyFill="1" applyBorder="1" applyAlignment="1">
      <alignment horizontal="center" vertical="center" wrapText="1"/>
    </xf>
    <xf numFmtId="164" fontId="4" fillId="3" borderId="1" xfId="2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right"/>
    </xf>
    <xf numFmtId="164" fontId="6" fillId="4" borderId="5" xfId="1" applyNumberFormat="1" applyFont="1" applyFill="1" applyBorder="1" applyAlignment="1">
      <alignment horizontal="center" vertical="center" wrapText="1"/>
    </xf>
    <xf numFmtId="49" fontId="6" fillId="4" borderId="4" xfId="2" applyNumberFormat="1" applyFont="1" applyFill="1" applyBorder="1" applyAlignment="1">
      <alignment horizontal="center" vertical="center"/>
    </xf>
    <xf numFmtId="0" fontId="6" fillId="4" borderId="4" xfId="2" applyNumberFormat="1" applyFont="1" applyFill="1" applyBorder="1" applyAlignment="1">
      <alignment horizontal="center" vertical="center"/>
    </xf>
    <xf numFmtId="0" fontId="6" fillId="4" borderId="1" xfId="2" applyNumberFormat="1" applyFont="1" applyFill="1" applyBorder="1" applyAlignment="1">
      <alignment vertical="center"/>
    </xf>
    <xf numFmtId="49" fontId="6" fillId="0" borderId="1" xfId="2" applyNumberFormat="1" applyFont="1" applyFill="1" applyBorder="1" applyAlignment="1">
      <alignment horizontal="left" vertical="center"/>
    </xf>
    <xf numFmtId="14" fontId="6" fillId="4" borderId="1" xfId="2" applyNumberFormat="1" applyFont="1" applyFill="1" applyBorder="1" applyAlignment="1">
      <alignment horizontal="center" vertical="center"/>
    </xf>
    <xf numFmtId="164" fontId="6" fillId="4" borderId="1" xfId="1" applyNumberFormat="1" applyFont="1" applyFill="1" applyBorder="1" applyAlignment="1">
      <alignment vertical="center"/>
    </xf>
    <xf numFmtId="164" fontId="4" fillId="2" borderId="1" xfId="1" applyNumberFormat="1" applyFont="1" applyFill="1" applyBorder="1" applyAlignment="1">
      <alignment vertical="center"/>
    </xf>
    <xf numFmtId="164" fontId="6" fillId="4" borderId="4" xfId="1" applyNumberFormat="1" applyFont="1" applyFill="1" applyBorder="1" applyAlignment="1">
      <alignment vertical="center"/>
    </xf>
    <xf numFmtId="49" fontId="6" fillId="4" borderId="1" xfId="2" applyNumberFormat="1" applyFont="1" applyFill="1" applyBorder="1" applyAlignment="1">
      <alignment horizontal="left" vertical="center"/>
    </xf>
    <xf numFmtId="0" fontId="6" fillId="4" borderId="1" xfId="2" applyNumberFormat="1" applyFont="1" applyFill="1" applyBorder="1" applyAlignment="1">
      <alignment vertical="center" wrapText="1"/>
    </xf>
    <xf numFmtId="164" fontId="7" fillId="3" borderId="1" xfId="2" applyNumberFormat="1" applyFont="1" applyFill="1" applyBorder="1" applyAlignment="1">
      <alignment horizontal="center" vertical="center" wrapText="1"/>
    </xf>
    <xf numFmtId="49" fontId="6" fillId="4" borderId="1" xfId="2" applyNumberFormat="1" applyFont="1" applyFill="1" applyBorder="1" applyAlignment="1">
      <alignment horizontal="center" vertical="center"/>
    </xf>
    <xf numFmtId="0" fontId="6" fillId="4" borderId="1" xfId="2" applyNumberFormat="1" applyFont="1" applyFill="1" applyBorder="1" applyAlignment="1">
      <alignment horizontal="center" vertical="center"/>
    </xf>
    <xf numFmtId="164" fontId="6" fillId="0" borderId="1" xfId="1" applyNumberFormat="1" applyFont="1" applyFill="1" applyBorder="1" applyAlignment="1">
      <alignment vertical="center"/>
    </xf>
    <xf numFmtId="49" fontId="6" fillId="5" borderId="1" xfId="2" applyNumberFormat="1" applyFont="1" applyFill="1" applyBorder="1" applyAlignment="1">
      <alignment horizontal="center" vertical="center"/>
    </xf>
    <xf numFmtId="0" fontId="6" fillId="4" borderId="1" xfId="0" applyFont="1" applyFill="1" applyBorder="1"/>
    <xf numFmtId="0" fontId="8" fillId="4" borderId="1" xfId="0" applyFont="1" applyFill="1" applyBorder="1"/>
    <xf numFmtId="0" fontId="8" fillId="0" borderId="1" xfId="0" applyFont="1" applyFill="1" applyBorder="1"/>
    <xf numFmtId="164" fontId="6" fillId="4" borderId="8" xfId="1" applyNumberFormat="1" applyFont="1" applyFill="1" applyBorder="1" applyAlignment="1">
      <alignment vertical="center"/>
    </xf>
    <xf numFmtId="164" fontId="6" fillId="0" borderId="4" xfId="2" applyNumberFormat="1" applyFont="1" applyFill="1" applyBorder="1" applyAlignment="1">
      <alignment horizontal="center" vertical="center" wrapText="1"/>
    </xf>
    <xf numFmtId="0" fontId="6" fillId="0" borderId="0" xfId="2" applyFont="1" applyFill="1" applyBorder="1" applyAlignment="1">
      <alignment vertical="center"/>
    </xf>
    <xf numFmtId="0" fontId="6" fillId="0" borderId="0" xfId="2" applyFont="1" applyBorder="1" applyAlignment="1">
      <alignment vertical="center"/>
    </xf>
    <xf numFmtId="164" fontId="4" fillId="3" borderId="8" xfId="1" applyNumberFormat="1" applyFont="1" applyFill="1" applyBorder="1" applyAlignment="1">
      <alignment vertical="center"/>
    </xf>
    <xf numFmtId="0" fontId="4" fillId="0" borderId="0" xfId="2" applyFont="1" applyFill="1" applyBorder="1" applyAlignment="1">
      <alignment vertical="center"/>
    </xf>
    <xf numFmtId="0" fontId="4" fillId="0" borderId="0" xfId="2" applyFont="1" applyFill="1" applyBorder="1" applyAlignment="1">
      <alignment horizontal="center" vertical="center"/>
    </xf>
    <xf numFmtId="164" fontId="4" fillId="0" borderId="0" xfId="1" applyNumberFormat="1" applyFont="1" applyFill="1" applyBorder="1" applyAlignment="1">
      <alignment vertical="center"/>
    </xf>
    <xf numFmtId="1" fontId="4" fillId="0" borderId="0" xfId="2" applyNumberFormat="1" applyFont="1" applyFill="1" applyBorder="1" applyAlignment="1">
      <alignment horizontal="center" vertical="center"/>
    </xf>
    <xf numFmtId="44" fontId="4" fillId="0" borderId="0" xfId="1" applyFont="1" applyFill="1" applyBorder="1" applyAlignment="1">
      <alignment vertical="center"/>
    </xf>
    <xf numFmtId="164" fontId="4" fillId="0" borderId="0" xfId="1" applyNumberFormat="1" applyFont="1" applyFill="1" applyBorder="1" applyAlignment="1">
      <alignment horizontal="center" vertical="center"/>
    </xf>
    <xf numFmtId="1" fontId="4" fillId="0" borderId="0" xfId="2" applyNumberFormat="1" applyFont="1" applyFill="1" applyBorder="1" applyAlignment="1">
      <alignment horizontal="left" vertical="center"/>
    </xf>
    <xf numFmtId="164" fontId="4" fillId="3" borderId="10" xfId="2" applyNumberFormat="1" applyFont="1" applyFill="1" applyBorder="1" applyAlignment="1">
      <alignment vertical="center"/>
    </xf>
    <xf numFmtId="44" fontId="4" fillId="0" borderId="0" xfId="1" applyFont="1" applyFill="1" applyBorder="1" applyAlignment="1">
      <alignment horizontal="center" vertical="center"/>
    </xf>
    <xf numFmtId="164" fontId="4" fillId="0" borderId="0" xfId="2" applyNumberFormat="1" applyFont="1" applyFill="1" applyBorder="1" applyAlignment="1">
      <alignment vertical="center"/>
    </xf>
    <xf numFmtId="0" fontId="6" fillId="0" borderId="0" xfId="3" applyFont="1" applyFill="1" applyAlignment="1">
      <alignment vertical="center"/>
    </xf>
    <xf numFmtId="0" fontId="6" fillId="0" borderId="0" xfId="3" applyFont="1" applyFill="1" applyAlignment="1">
      <alignment horizontal="center" vertical="center"/>
    </xf>
    <xf numFmtId="49" fontId="4" fillId="0" borderId="0" xfId="3" applyNumberFormat="1" applyFont="1" applyFill="1" applyBorder="1" applyAlignment="1">
      <alignment horizontal="right" vertical="center"/>
    </xf>
    <xf numFmtId="0" fontId="4" fillId="0" borderId="0" xfId="3" applyFont="1" applyFill="1" applyAlignment="1">
      <alignment horizontal="center" vertical="center"/>
    </xf>
    <xf numFmtId="49" fontId="4" fillId="0" borderId="0" xfId="2" applyNumberFormat="1" applyFont="1" applyFill="1" applyAlignment="1">
      <alignment horizontal="center" vertical="center"/>
    </xf>
    <xf numFmtId="0" fontId="8" fillId="0" borderId="0" xfId="0" applyFont="1"/>
    <xf numFmtId="44" fontId="8" fillId="0" borderId="0" xfId="0" applyNumberFormat="1" applyFont="1"/>
    <xf numFmtId="164" fontId="8" fillId="0" borderId="0" xfId="0" applyNumberFormat="1" applyFont="1"/>
    <xf numFmtId="0" fontId="8" fillId="0" borderId="1" xfId="0" applyFont="1" applyBorder="1"/>
    <xf numFmtId="44" fontId="8" fillId="0" borderId="0" xfId="1" applyFont="1"/>
    <xf numFmtId="0" fontId="4" fillId="3" borderId="4" xfId="2" applyFont="1" applyFill="1" applyBorder="1" applyAlignment="1">
      <alignment horizontal="center" vertical="center"/>
    </xf>
    <xf numFmtId="0" fontId="4" fillId="3" borderId="5" xfId="2" applyFont="1" applyFill="1" applyBorder="1" applyAlignment="1">
      <alignment horizontal="center" vertical="center"/>
    </xf>
    <xf numFmtId="0" fontId="4" fillId="3" borderId="12" xfId="2" applyFont="1" applyFill="1" applyBorder="1" applyAlignment="1">
      <alignment horizontal="center" vertical="center"/>
    </xf>
    <xf numFmtId="0" fontId="4" fillId="0" borderId="0" xfId="3" applyFont="1" applyFill="1" applyBorder="1" applyAlignment="1">
      <alignment horizontal="center" vertical="center"/>
    </xf>
    <xf numFmtId="0" fontId="4" fillId="0" borderId="0" xfId="3" applyFont="1" applyFill="1" applyAlignment="1">
      <alignment horizontal="center" vertical="center"/>
    </xf>
    <xf numFmtId="0" fontId="4" fillId="0" borderId="11" xfId="3" applyFont="1" applyFill="1" applyBorder="1" applyAlignment="1">
      <alignment horizontal="center" vertical="center"/>
    </xf>
    <xf numFmtId="164" fontId="4" fillId="3" borderId="0" xfId="1" applyNumberFormat="1" applyFont="1" applyFill="1" applyBorder="1" applyAlignment="1">
      <alignment horizontal="center" vertical="center"/>
    </xf>
    <xf numFmtId="0" fontId="4" fillId="2" borderId="1" xfId="2" applyFont="1" applyFill="1" applyBorder="1" applyAlignment="1">
      <alignment horizontal="center" vertical="center" wrapText="1"/>
    </xf>
    <xf numFmtId="0" fontId="4" fillId="2" borderId="4" xfId="2" applyFont="1" applyFill="1" applyBorder="1" applyAlignment="1">
      <alignment horizontal="center" vertical="center" wrapText="1"/>
    </xf>
    <xf numFmtId="0" fontId="6" fillId="2" borderId="4" xfId="2" applyFont="1" applyFill="1" applyBorder="1" applyAlignment="1">
      <alignment horizontal="center" vertical="center" wrapText="1"/>
    </xf>
    <xf numFmtId="0" fontId="6" fillId="2" borderId="1" xfId="2" applyFont="1" applyFill="1" applyBorder="1" applyAlignment="1">
      <alignment horizontal="center" vertical="center" wrapText="1"/>
    </xf>
    <xf numFmtId="0" fontId="4" fillId="2" borderId="2" xfId="2" applyFont="1" applyFill="1" applyBorder="1" applyAlignment="1">
      <alignment horizontal="center" vertical="center" wrapText="1"/>
    </xf>
    <xf numFmtId="0" fontId="4" fillId="2" borderId="8" xfId="2" applyFont="1" applyFill="1" applyBorder="1" applyAlignment="1">
      <alignment horizontal="center" vertical="center" wrapText="1"/>
    </xf>
    <xf numFmtId="0" fontId="4" fillId="2" borderId="5" xfId="2" applyFont="1" applyFill="1" applyBorder="1" applyAlignment="1">
      <alignment horizontal="center" vertical="center" wrapText="1"/>
    </xf>
    <xf numFmtId="0" fontId="6" fillId="2" borderId="5" xfId="2" applyFont="1" applyFill="1" applyBorder="1" applyAlignment="1">
      <alignment horizontal="center" vertical="center" wrapText="1"/>
    </xf>
    <xf numFmtId="0" fontId="4" fillId="2" borderId="4" xfId="2" applyFont="1" applyFill="1" applyBorder="1" applyAlignment="1">
      <alignment horizontal="center" vertical="center"/>
    </xf>
    <xf numFmtId="0" fontId="4" fillId="2" borderId="5" xfId="2" applyFont="1" applyFill="1" applyBorder="1" applyAlignment="1">
      <alignment horizontal="center" vertical="center"/>
    </xf>
    <xf numFmtId="0" fontId="4" fillId="3" borderId="2" xfId="2" applyFont="1" applyFill="1" applyBorder="1" applyAlignment="1">
      <alignment horizontal="center" vertical="center" wrapText="1"/>
    </xf>
    <xf numFmtId="0" fontId="4" fillId="3" borderId="6" xfId="2" applyFont="1" applyFill="1" applyBorder="1" applyAlignment="1">
      <alignment horizontal="center" vertical="center" wrapText="1"/>
    </xf>
    <xf numFmtId="0" fontId="4" fillId="3" borderId="8" xfId="2" applyFont="1" applyFill="1" applyBorder="1" applyAlignment="1">
      <alignment horizontal="center" vertical="center" wrapText="1"/>
    </xf>
    <xf numFmtId="164" fontId="4" fillId="0" borderId="0" xfId="1" applyNumberFormat="1" applyFont="1" applyFill="1" applyBorder="1" applyAlignment="1">
      <alignment horizontal="center" vertical="center"/>
    </xf>
    <xf numFmtId="0" fontId="4" fillId="2" borderId="6" xfId="2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1" xfId="2" applyFont="1" applyFill="1" applyBorder="1" applyAlignment="1">
      <alignment horizontal="center" vertical="center"/>
    </xf>
    <xf numFmtId="0" fontId="6" fillId="2" borderId="1" xfId="2" applyFont="1" applyFill="1" applyBorder="1" applyAlignment="1">
      <alignment horizontal="center" vertical="center"/>
    </xf>
    <xf numFmtId="0" fontId="4" fillId="2" borderId="2" xfId="2" applyFont="1" applyFill="1" applyBorder="1" applyAlignment="1">
      <alignment horizontal="center" vertical="center"/>
    </xf>
    <xf numFmtId="0" fontId="4" fillId="2" borderId="6" xfId="2" applyFont="1" applyFill="1" applyBorder="1" applyAlignment="1">
      <alignment horizontal="center" vertical="center"/>
    </xf>
    <xf numFmtId="0" fontId="4" fillId="2" borderId="8" xfId="2" applyFont="1" applyFill="1" applyBorder="1" applyAlignment="1">
      <alignment horizontal="center" vertical="center"/>
    </xf>
    <xf numFmtId="0" fontId="4" fillId="2" borderId="3" xfId="2" applyFont="1" applyFill="1" applyBorder="1" applyAlignment="1">
      <alignment horizontal="center" vertical="center" wrapText="1"/>
    </xf>
    <xf numFmtId="0" fontId="4" fillId="2" borderId="7" xfId="2" applyFont="1" applyFill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0" fontId="4" fillId="3" borderId="1" xfId="2" applyFont="1" applyFill="1" applyBorder="1" applyAlignment="1">
      <alignment horizontal="center" vertical="center" wrapText="1"/>
    </xf>
  </cellXfs>
  <cellStyles count="4">
    <cellStyle name="Moneda" xfId="1" builtinId="4"/>
    <cellStyle name="Normal" xfId="0" builtinId="0"/>
    <cellStyle name="Normal 2" xfId="3"/>
    <cellStyle name="Normal_jacki 031-029-021-022_PERSONAL_AMSA_2010(2)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350768</xdr:colOff>
      <xdr:row>0</xdr:row>
      <xdr:rowOff>0</xdr:rowOff>
    </xdr:from>
    <xdr:to>
      <xdr:col>15</xdr:col>
      <xdr:colOff>924485</xdr:colOff>
      <xdr:row>5</xdr:row>
      <xdr:rowOff>3858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80878" y="0"/>
          <a:ext cx="4033533" cy="1119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Dividendo">
  <a:themeElements>
    <a:clrScheme name="Dividendo">
      <a:dk1>
        <a:sysClr val="windowText" lastClr="000000"/>
      </a:dk1>
      <a:lt1>
        <a:sysClr val="window" lastClr="FFFFFF"/>
      </a:lt1>
      <a:dk2>
        <a:srgbClr val="3D3D3D"/>
      </a:dk2>
      <a:lt2>
        <a:srgbClr val="EBEBEB"/>
      </a:lt2>
      <a:accent1>
        <a:srgbClr val="4D1434"/>
      </a:accent1>
      <a:accent2>
        <a:srgbClr val="903163"/>
      </a:accent2>
      <a:accent3>
        <a:srgbClr val="B2324B"/>
      </a:accent3>
      <a:accent4>
        <a:srgbClr val="969FA7"/>
      </a:accent4>
      <a:accent5>
        <a:srgbClr val="66B1CE"/>
      </a:accent5>
      <a:accent6>
        <a:srgbClr val="40619D"/>
      </a:accent6>
      <a:hlink>
        <a:srgbClr val="828282"/>
      </a:hlink>
      <a:folHlink>
        <a:srgbClr val="A5A5A5"/>
      </a:folHlink>
    </a:clrScheme>
    <a:fontScheme name="Dividendo">
      <a:majorFont>
        <a:latin typeface="Gill Sans MT" panose="020B0502020104020203"/>
        <a:ea typeface=""/>
        <a:cs typeface=""/>
        <a:font script="Grek" typeface="Corbel"/>
        <a:font script="Cyrl" typeface="Corbel"/>
        <a:font script="Jpan" typeface="HGｺﾞｼｯｸE"/>
        <a:font script="Hang" typeface="휴먼매직체"/>
        <a:font script="Hans" typeface="华文中宋"/>
        <a:font script="Hant" typeface="微軟正黑體"/>
        <a:font script="Arab" typeface="Majalla UI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Gill Sans MT" panose="020B0502020104020203"/>
        <a:ea typeface=""/>
        <a:cs typeface=""/>
        <a:font script="Grek" typeface="Corbel"/>
        <a:font script="Cyrl" typeface="Corbel"/>
        <a:font script="Jpan" typeface="HGｺﾞｼｯｸE"/>
        <a:font script="Hang" typeface="휴먼매직체"/>
        <a:font script="Hans" typeface="华文中宋"/>
        <a:font script="Hant" typeface="微軟正黑體"/>
        <a:font script="Arab" typeface="Majalla UI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Dividendo">
      <a:fillStyleLst>
        <a:solidFill>
          <a:schemeClr val="phClr"/>
        </a:solidFill>
        <a:gradFill rotWithShape="1">
          <a:gsLst>
            <a:gs pos="0">
              <a:schemeClr val="phClr">
                <a:tint val="68000"/>
                <a:alpha val="90000"/>
                <a:lumMod val="100000"/>
              </a:schemeClr>
            </a:gs>
            <a:gs pos="100000">
              <a:schemeClr val="phClr">
                <a:tint val="90000"/>
                <a:lumMod val="95000"/>
              </a:schemeClr>
            </a:gs>
          </a:gsLst>
          <a:lin ang="5400000" scaled="1"/>
        </a:gradFill>
        <a:gradFill rotWithShape="1">
          <a:gsLst>
            <a:gs pos="0">
              <a:schemeClr val="phClr">
                <a:tint val="98000"/>
                <a:lumMod val="110000"/>
              </a:schemeClr>
            </a:gs>
            <a:gs pos="84000">
              <a:schemeClr val="phClr">
                <a:shade val="90000"/>
                <a:lumMod val="88000"/>
              </a:schemeClr>
            </a:gs>
          </a:gsLst>
          <a:lin ang="5400000" scaled="0"/>
        </a:gradFill>
      </a:fillStyleLst>
      <a:lnStyleLst>
        <a:ln w="12700" cap="rnd" cmpd="sng" algn="ctr">
          <a:solidFill>
            <a:schemeClr val="phClr">
              <a:lumMod val="90000"/>
            </a:schemeClr>
          </a:solidFill>
          <a:prstDash val="solid"/>
        </a:ln>
        <a:ln w="22225" cap="rnd" cmpd="sng" algn="ctr">
          <a:solidFill>
            <a:schemeClr val="phClr"/>
          </a:solidFill>
          <a:prstDash val="solid"/>
        </a:ln>
        <a:ln w="25400" cap="rnd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5400000" rotWithShape="0">
              <a:srgbClr val="000000">
                <a:alpha val="55000"/>
              </a:srgbClr>
            </a:outerShdw>
          </a:effectLst>
        </a:effectStyle>
        <a:effectStyle>
          <a:effectLst>
            <a:outerShdw blurRad="88900" dist="38100" dir="5040000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threePt" dir="tl">
              <a:rot lat="0" lon="0" rev="1200000"/>
            </a:lightRig>
          </a:scene3d>
          <a:sp3d>
            <a:bevelT w="381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0000"/>
                <a:lumMod val="110000"/>
              </a:schemeClr>
            </a:gs>
            <a:gs pos="88000">
              <a:schemeClr val="phClr">
                <a:shade val="94000"/>
                <a:satMod val="110000"/>
                <a:lumMod val="88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0000"/>
                <a:lumMod val="110000"/>
              </a:schemeClr>
            </a:gs>
            <a:gs pos="100000">
              <a:schemeClr val="phClr">
                <a:shade val="98000"/>
                <a:satMod val="110000"/>
                <a:lumMod val="86000"/>
              </a:schemeClr>
            </a:gs>
          </a:gsLst>
          <a:path path="circle">
            <a:fillToRect l="50000" t="50000" r="100000" b="100000"/>
          </a:path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Dividend" id="{9697A71B-4AB7-4A1A-BD5B-BB2D22835B57}" vid="{C21699FF-00E4-43C8-BBCC-D7E5536C3717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8"/>
  <sheetViews>
    <sheetView tabSelected="1" topLeftCell="A4" zoomScale="91" zoomScaleNormal="91" workbookViewId="0">
      <selection activeCell="L14" sqref="L14"/>
    </sheetView>
  </sheetViews>
  <sheetFormatPr baseColWidth="10" defaultColWidth="9" defaultRowHeight="17.25" x14ac:dyDescent="0.35"/>
  <cols>
    <col min="1" max="1" width="2" customWidth="1"/>
    <col min="2" max="2" width="4.625" customWidth="1"/>
    <col min="3" max="3" width="18.875" hidden="1" customWidth="1"/>
    <col min="4" max="4" width="12.875" hidden="1" customWidth="1"/>
    <col min="5" max="5" width="11.75" hidden="1" customWidth="1"/>
    <col min="6" max="6" width="10.625" hidden="1" customWidth="1"/>
    <col min="7" max="7" width="28.625" customWidth="1"/>
    <col min="8" max="8" width="22.875" customWidth="1"/>
    <col min="9" max="9" width="0.125" hidden="1" customWidth="1"/>
    <col min="10" max="10" width="11.875" customWidth="1"/>
    <col min="11" max="11" width="15.25" customWidth="1"/>
    <col min="12" max="12" width="11.625" customWidth="1"/>
    <col min="13" max="13" width="15.5" customWidth="1"/>
    <col min="14" max="14" width="14.5" customWidth="1"/>
    <col min="15" max="15" width="15.5" customWidth="1"/>
    <col min="16" max="16" width="15.25" customWidth="1"/>
    <col min="17" max="17" width="13" customWidth="1"/>
    <col min="18" max="18" width="13.75" customWidth="1"/>
    <col min="19" max="19" width="13.625" customWidth="1"/>
    <col min="20" max="20" width="13.125" customWidth="1"/>
    <col min="21" max="21" width="15.75" customWidth="1"/>
    <col min="22" max="22" width="17.375" customWidth="1"/>
    <col min="25" max="25" width="12.375" customWidth="1"/>
  </cols>
  <sheetData>
    <row r="1" spans="1:25" x14ac:dyDescent="0.35">
      <c r="A1" s="13"/>
      <c r="B1" s="13"/>
      <c r="C1" s="13"/>
      <c r="D1" s="13"/>
      <c r="E1" s="13"/>
      <c r="F1" s="13"/>
      <c r="G1" s="13"/>
      <c r="H1" s="13"/>
      <c r="I1" s="14"/>
      <c r="J1" s="13"/>
      <c r="K1" s="13"/>
      <c r="L1" s="13"/>
      <c r="M1" s="13"/>
      <c r="N1" s="13"/>
      <c r="O1" s="13"/>
      <c r="P1" s="13"/>
      <c r="Q1" s="13"/>
      <c r="R1" s="13"/>
      <c r="S1" s="13" t="s">
        <v>0</v>
      </c>
      <c r="T1" s="13"/>
      <c r="U1" s="13"/>
      <c r="V1" s="13"/>
      <c r="W1" s="2"/>
    </row>
    <row r="2" spans="1:25" x14ac:dyDescent="0.35">
      <c r="A2" s="13"/>
      <c r="B2" s="13"/>
      <c r="C2" s="13"/>
      <c r="D2" s="13"/>
      <c r="E2" s="13"/>
      <c r="F2" s="13"/>
      <c r="G2" s="13"/>
      <c r="H2" s="13"/>
      <c r="I2" s="14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2"/>
    </row>
    <row r="3" spans="1:25" x14ac:dyDescent="0.35">
      <c r="A3" s="13"/>
      <c r="B3" s="13"/>
      <c r="C3" s="13"/>
      <c r="D3" s="13"/>
      <c r="E3" s="13"/>
      <c r="F3" s="13"/>
      <c r="G3" s="13"/>
      <c r="H3" s="13"/>
      <c r="I3" s="14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2"/>
    </row>
    <row r="4" spans="1:25" x14ac:dyDescent="0.35">
      <c r="A4" s="13"/>
      <c r="B4" s="13"/>
      <c r="C4" s="13"/>
      <c r="D4" s="13"/>
      <c r="E4" s="13"/>
      <c r="F4" s="13"/>
      <c r="G4" s="13"/>
      <c r="H4" s="13"/>
      <c r="I4" s="14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2"/>
    </row>
    <row r="5" spans="1:25" x14ac:dyDescent="0.35">
      <c r="A5" s="13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2"/>
    </row>
    <row r="6" spans="1:25" s="1" customFormat="1" ht="59.25" customHeight="1" x14ac:dyDescent="0.35">
      <c r="A6" s="16"/>
      <c r="B6" s="106" t="s">
        <v>54</v>
      </c>
      <c r="C6" s="106"/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106"/>
      <c r="O6" s="106"/>
      <c r="P6" s="106"/>
      <c r="Q6" s="106"/>
      <c r="R6" s="106"/>
      <c r="S6" s="106"/>
      <c r="T6" s="106"/>
      <c r="U6" s="106"/>
      <c r="V6" s="106"/>
      <c r="W6" s="3"/>
    </row>
    <row r="7" spans="1:25" x14ac:dyDescent="0.35">
      <c r="A7" s="17"/>
      <c r="B7" s="18"/>
      <c r="C7" s="18"/>
      <c r="D7" s="18"/>
      <c r="E7" s="18"/>
      <c r="F7" s="18"/>
      <c r="G7" s="18"/>
      <c r="H7" s="18"/>
      <c r="I7" s="18"/>
      <c r="J7" s="18"/>
      <c r="K7" s="18"/>
      <c r="L7" s="19"/>
      <c r="M7" s="18"/>
      <c r="N7" s="18"/>
      <c r="O7" s="18"/>
      <c r="P7" s="18"/>
      <c r="Q7" s="18"/>
      <c r="R7" s="18"/>
      <c r="S7" s="18"/>
      <c r="T7" s="18"/>
      <c r="U7" s="18"/>
      <c r="V7" s="18"/>
      <c r="W7" s="2"/>
    </row>
    <row r="8" spans="1:25" x14ac:dyDescent="0.35">
      <c r="A8" s="17"/>
      <c r="B8" s="87"/>
      <c r="C8" s="87"/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  <c r="O8" s="87"/>
      <c r="P8" s="87"/>
      <c r="Q8" s="87"/>
      <c r="R8" s="87"/>
      <c r="S8" s="87"/>
      <c r="T8" s="87"/>
      <c r="U8" s="87"/>
      <c r="V8" s="87"/>
      <c r="W8" s="2"/>
    </row>
    <row r="9" spans="1:25" ht="17.25" customHeight="1" x14ac:dyDescent="0.35">
      <c r="A9" s="13"/>
      <c r="B9" s="107" t="s">
        <v>1</v>
      </c>
      <c r="C9" s="95" t="s">
        <v>2</v>
      </c>
      <c r="D9" s="109" t="s">
        <v>3</v>
      </c>
      <c r="E9" s="91" t="s">
        <v>4</v>
      </c>
      <c r="F9" s="95" t="s">
        <v>48</v>
      </c>
      <c r="G9" s="95" t="s">
        <v>5</v>
      </c>
      <c r="H9" s="112" t="s">
        <v>6</v>
      </c>
      <c r="I9" s="95" t="s">
        <v>7</v>
      </c>
      <c r="J9" s="91" t="s">
        <v>8</v>
      </c>
      <c r="K9" s="99" t="s">
        <v>9</v>
      </c>
      <c r="L9" s="100"/>
      <c r="M9" s="100"/>
      <c r="N9" s="100"/>
      <c r="O9" s="101" t="s">
        <v>10</v>
      </c>
      <c r="P9" s="99" t="s">
        <v>11</v>
      </c>
      <c r="Q9" s="100"/>
      <c r="R9" s="100"/>
      <c r="S9" s="100"/>
      <c r="T9" s="100"/>
      <c r="U9" s="91" t="s">
        <v>12</v>
      </c>
      <c r="V9" s="115" t="s">
        <v>13</v>
      </c>
      <c r="W9" s="2"/>
    </row>
    <row r="10" spans="1:25" ht="27.75" customHeight="1" x14ac:dyDescent="0.35">
      <c r="A10" s="13"/>
      <c r="B10" s="107"/>
      <c r="C10" s="105"/>
      <c r="D10" s="110"/>
      <c r="E10" s="91"/>
      <c r="F10" s="105"/>
      <c r="G10" s="105"/>
      <c r="H10" s="113"/>
      <c r="I10" s="105"/>
      <c r="J10" s="91"/>
      <c r="K10" s="20" t="s">
        <v>14</v>
      </c>
      <c r="L10" s="21" t="s">
        <v>15</v>
      </c>
      <c r="M10" s="107" t="s">
        <v>16</v>
      </c>
      <c r="N10" s="99"/>
      <c r="O10" s="102"/>
      <c r="P10" s="20">
        <v>118</v>
      </c>
      <c r="Q10" s="20">
        <v>202</v>
      </c>
      <c r="R10" s="20">
        <v>201</v>
      </c>
      <c r="S10" s="20">
        <v>102</v>
      </c>
      <c r="T10" s="22">
        <v>203</v>
      </c>
      <c r="U10" s="91"/>
      <c r="V10" s="115"/>
      <c r="W10" s="2"/>
    </row>
    <row r="11" spans="1:25" x14ac:dyDescent="0.35">
      <c r="A11" s="13"/>
      <c r="B11" s="108"/>
      <c r="C11" s="105"/>
      <c r="D11" s="110"/>
      <c r="E11" s="94"/>
      <c r="F11" s="105"/>
      <c r="G11" s="105"/>
      <c r="H11" s="113"/>
      <c r="I11" s="105"/>
      <c r="J11" s="91"/>
      <c r="K11" s="91" t="s">
        <v>17</v>
      </c>
      <c r="L11" s="95" t="s">
        <v>18</v>
      </c>
      <c r="M11" s="91" t="s">
        <v>19</v>
      </c>
      <c r="N11" s="92" t="s">
        <v>20</v>
      </c>
      <c r="O11" s="102"/>
      <c r="P11" s="91" t="s">
        <v>21</v>
      </c>
      <c r="Q11" s="91" t="s">
        <v>22</v>
      </c>
      <c r="R11" s="92" t="s">
        <v>23</v>
      </c>
      <c r="S11" s="95" t="s">
        <v>24</v>
      </c>
      <c r="T11" s="97" t="s">
        <v>25</v>
      </c>
      <c r="U11" s="91"/>
      <c r="V11" s="115"/>
      <c r="W11" s="2"/>
    </row>
    <row r="12" spans="1:25" x14ac:dyDescent="0.35">
      <c r="A12" s="13"/>
      <c r="B12" s="108"/>
      <c r="C12" s="96"/>
      <c r="D12" s="111"/>
      <c r="E12" s="94"/>
      <c r="F12" s="96"/>
      <c r="G12" s="96"/>
      <c r="H12" s="114"/>
      <c r="I12" s="96"/>
      <c r="J12" s="91"/>
      <c r="K12" s="94"/>
      <c r="L12" s="96"/>
      <c r="M12" s="94">
        <v>26</v>
      </c>
      <c r="N12" s="93">
        <v>27</v>
      </c>
      <c r="O12" s="103"/>
      <c r="P12" s="94" t="s">
        <v>26</v>
      </c>
      <c r="Q12" s="94">
        <v>26</v>
      </c>
      <c r="R12" s="93">
        <v>27</v>
      </c>
      <c r="S12" s="96"/>
      <c r="T12" s="98"/>
      <c r="U12" s="91"/>
      <c r="V12" s="115"/>
      <c r="W12" s="2"/>
    </row>
    <row r="13" spans="1:25" ht="16.5" customHeight="1" x14ac:dyDescent="0.35">
      <c r="A13" s="23"/>
      <c r="B13" s="24">
        <v>1</v>
      </c>
      <c r="C13" s="25"/>
      <c r="D13" s="26">
        <v>775401</v>
      </c>
      <c r="E13" s="27"/>
      <c r="F13" s="28">
        <v>9901475906</v>
      </c>
      <c r="G13" s="29" t="s">
        <v>27</v>
      </c>
      <c r="H13" s="30" t="s">
        <v>28</v>
      </c>
      <c r="I13" s="31">
        <v>44203</v>
      </c>
      <c r="J13" s="32">
        <v>43466</v>
      </c>
      <c r="K13" s="33">
        <v>8700</v>
      </c>
      <c r="L13" s="34">
        <v>0</v>
      </c>
      <c r="M13" s="33">
        <v>2000</v>
      </c>
      <c r="N13" s="35">
        <v>250</v>
      </c>
      <c r="O13" s="36">
        <f>K13+M13+N13</f>
        <v>10950</v>
      </c>
      <c r="P13" s="33">
        <f>(K13+M13)*15%</f>
        <v>1605</v>
      </c>
      <c r="Q13" s="33">
        <f>(K13+M13)*1.344%</f>
        <v>143.80799999999999</v>
      </c>
      <c r="R13" s="35">
        <f>(K13+M13)*3%</f>
        <v>321</v>
      </c>
      <c r="S13" s="34">
        <v>0</v>
      </c>
      <c r="T13" s="37">
        <v>249.99</v>
      </c>
      <c r="U13" s="33">
        <f t="shared" ref="U13:U21" si="0">SUM(P13:T13)</f>
        <v>2319.7979999999998</v>
      </c>
      <c r="V13" s="38">
        <f t="shared" ref="V13:V21" si="1">O13-U13</f>
        <v>8630.2020000000011</v>
      </c>
      <c r="W13" s="5"/>
    </row>
    <row r="14" spans="1:25" ht="18.75" customHeight="1" x14ac:dyDescent="0.35">
      <c r="A14" s="23"/>
      <c r="B14" s="24">
        <f>(B13+1)</f>
        <v>2</v>
      </c>
      <c r="C14" s="25"/>
      <c r="D14" s="26">
        <v>775402</v>
      </c>
      <c r="E14" s="27"/>
      <c r="F14" s="39" t="s">
        <v>49</v>
      </c>
      <c r="G14" s="29" t="s">
        <v>29</v>
      </c>
      <c r="H14" s="30" t="s">
        <v>30</v>
      </c>
      <c r="I14" s="31">
        <v>44502</v>
      </c>
      <c r="J14" s="32">
        <v>44197</v>
      </c>
      <c r="K14" s="33">
        <v>8200</v>
      </c>
      <c r="L14" s="34">
        <v>0</v>
      </c>
      <c r="M14" s="33">
        <v>2000</v>
      </c>
      <c r="N14" s="35">
        <v>250</v>
      </c>
      <c r="O14" s="36">
        <f>K14+M14+N14</f>
        <v>10450</v>
      </c>
      <c r="P14" s="33">
        <f t="shared" ref="P14" si="2">(K14+M14)*15%</f>
        <v>1530</v>
      </c>
      <c r="Q14" s="33">
        <f t="shared" ref="Q14:Q21" si="3">(K14+M14)*1.344%</f>
        <v>137.08799999999999</v>
      </c>
      <c r="R14" s="35">
        <f t="shared" ref="R14:R21" si="4">(K14+M14)*3%</f>
        <v>306</v>
      </c>
      <c r="S14" s="34">
        <v>0</v>
      </c>
      <c r="T14" s="40">
        <v>218.2</v>
      </c>
      <c r="U14" s="33">
        <f t="shared" si="0"/>
        <v>2191.288</v>
      </c>
      <c r="V14" s="38">
        <f t="shared" si="1"/>
        <v>8258.7119999999995</v>
      </c>
      <c r="W14" s="5"/>
    </row>
    <row r="15" spans="1:25" x14ac:dyDescent="0.35">
      <c r="A15" s="23"/>
      <c r="B15" s="24">
        <f t="shared" ref="B15:B20" si="5">(B14+1)</f>
        <v>3</v>
      </c>
      <c r="C15" s="41">
        <v>990091724</v>
      </c>
      <c r="D15" s="42">
        <v>775400</v>
      </c>
      <c r="E15" s="42">
        <v>109728971</v>
      </c>
      <c r="F15" s="28">
        <v>9901550162</v>
      </c>
      <c r="G15" s="43" t="s">
        <v>31</v>
      </c>
      <c r="H15" s="44" t="s">
        <v>44</v>
      </c>
      <c r="I15" s="31">
        <v>44685</v>
      </c>
      <c r="J15" s="45">
        <v>44685</v>
      </c>
      <c r="K15" s="46">
        <f>(5300)</f>
        <v>5300</v>
      </c>
      <c r="L15" s="34">
        <v>0</v>
      </c>
      <c r="M15" s="46">
        <f>(2000)</f>
        <v>2000</v>
      </c>
      <c r="N15" s="35">
        <f>(250)</f>
        <v>250</v>
      </c>
      <c r="O15" s="47">
        <f>SUM(K15:N15)+0.01</f>
        <v>7550.01</v>
      </c>
      <c r="P15" s="33">
        <f>(K15+M15)*13%</f>
        <v>949</v>
      </c>
      <c r="Q15" s="33">
        <f t="shared" si="3"/>
        <v>98.112000000000009</v>
      </c>
      <c r="R15" s="35">
        <f t="shared" si="4"/>
        <v>219</v>
      </c>
      <c r="S15" s="34">
        <v>0</v>
      </c>
      <c r="T15" s="48">
        <v>75</v>
      </c>
      <c r="U15" s="46">
        <f t="shared" si="0"/>
        <v>1341.1120000000001</v>
      </c>
      <c r="V15" s="38">
        <f t="shared" si="1"/>
        <v>6208.8980000000001</v>
      </c>
      <c r="W15" s="12"/>
      <c r="Y15" s="4"/>
    </row>
    <row r="16" spans="1:25" x14ac:dyDescent="0.35">
      <c r="A16" s="23"/>
      <c r="B16" s="24">
        <f t="shared" si="5"/>
        <v>4</v>
      </c>
      <c r="C16" s="41">
        <v>9901227385</v>
      </c>
      <c r="D16" s="42">
        <v>1036787</v>
      </c>
      <c r="E16" s="42">
        <v>26424169</v>
      </c>
      <c r="F16" s="28">
        <v>9901227385</v>
      </c>
      <c r="G16" s="43" t="s">
        <v>32</v>
      </c>
      <c r="H16" s="49" t="s">
        <v>33</v>
      </c>
      <c r="I16" s="31">
        <v>44203</v>
      </c>
      <c r="J16" s="45">
        <v>42128</v>
      </c>
      <c r="K16" s="46">
        <v>3000</v>
      </c>
      <c r="L16" s="34">
        <v>0</v>
      </c>
      <c r="M16" s="46">
        <v>1500</v>
      </c>
      <c r="N16" s="35">
        <v>250</v>
      </c>
      <c r="O16" s="47">
        <f>K16+M16+N16</f>
        <v>4750</v>
      </c>
      <c r="P16" s="33">
        <f>(K16+M16)*12%</f>
        <v>540</v>
      </c>
      <c r="Q16" s="33">
        <f t="shared" si="3"/>
        <v>60.480000000000004</v>
      </c>
      <c r="R16" s="35">
        <f t="shared" si="4"/>
        <v>135</v>
      </c>
      <c r="S16" s="34">
        <v>0</v>
      </c>
      <c r="T16" s="48">
        <v>26.63</v>
      </c>
      <c r="U16" s="46">
        <f t="shared" si="0"/>
        <v>762.11</v>
      </c>
      <c r="V16" s="38">
        <f t="shared" si="1"/>
        <v>3987.89</v>
      </c>
      <c r="W16" s="5"/>
    </row>
    <row r="17" spans="1:23" x14ac:dyDescent="0.35">
      <c r="A17" s="23"/>
      <c r="B17" s="24">
        <f t="shared" si="5"/>
        <v>5</v>
      </c>
      <c r="C17" s="41"/>
      <c r="D17" s="42">
        <v>1036788</v>
      </c>
      <c r="E17" s="42"/>
      <c r="F17" s="28">
        <v>9901376522</v>
      </c>
      <c r="G17" s="50" t="s">
        <v>34</v>
      </c>
      <c r="H17" s="49" t="s">
        <v>35</v>
      </c>
      <c r="I17" s="31">
        <v>44203</v>
      </c>
      <c r="J17" s="45">
        <v>42740</v>
      </c>
      <c r="K17" s="46">
        <v>3000</v>
      </c>
      <c r="L17" s="34">
        <v>0</v>
      </c>
      <c r="M17" s="46">
        <v>1500</v>
      </c>
      <c r="N17" s="35">
        <v>250</v>
      </c>
      <c r="O17" s="47">
        <v>4750</v>
      </c>
      <c r="P17" s="33">
        <f t="shared" ref="P17:P18" si="6">(K17+M17)*12%</f>
        <v>540</v>
      </c>
      <c r="Q17" s="33">
        <f t="shared" si="3"/>
        <v>60.480000000000004</v>
      </c>
      <c r="R17" s="35">
        <f t="shared" si="4"/>
        <v>135</v>
      </c>
      <c r="S17" s="34">
        <v>0</v>
      </c>
      <c r="T17" s="48">
        <v>26.63</v>
      </c>
      <c r="U17" s="46">
        <f t="shared" si="0"/>
        <v>762.11</v>
      </c>
      <c r="V17" s="38">
        <f t="shared" si="1"/>
        <v>3987.89</v>
      </c>
      <c r="W17" s="5"/>
    </row>
    <row r="18" spans="1:23" x14ac:dyDescent="0.35">
      <c r="A18" s="23"/>
      <c r="B18" s="24">
        <f t="shared" si="5"/>
        <v>6</v>
      </c>
      <c r="C18" s="41">
        <v>9901349724</v>
      </c>
      <c r="D18" s="42">
        <v>775403</v>
      </c>
      <c r="E18" s="42"/>
      <c r="F18" s="28">
        <v>9901513982</v>
      </c>
      <c r="G18" s="43" t="s">
        <v>36</v>
      </c>
      <c r="H18" s="49" t="s">
        <v>37</v>
      </c>
      <c r="I18" s="31">
        <v>44343</v>
      </c>
      <c r="J18" s="45">
        <v>44197</v>
      </c>
      <c r="K18" s="46">
        <v>3500</v>
      </c>
      <c r="L18" s="34">
        <v>0</v>
      </c>
      <c r="M18" s="46">
        <v>1500</v>
      </c>
      <c r="N18" s="35">
        <v>250</v>
      </c>
      <c r="O18" s="47">
        <f>SUM(K18:N18)</f>
        <v>5250</v>
      </c>
      <c r="P18" s="33">
        <f t="shared" si="6"/>
        <v>600</v>
      </c>
      <c r="Q18" s="33">
        <f t="shared" si="3"/>
        <v>67.2</v>
      </c>
      <c r="R18" s="35">
        <f t="shared" si="4"/>
        <v>150</v>
      </c>
      <c r="S18" s="34">
        <v>1216.17</v>
      </c>
      <c r="T18" s="48">
        <v>24.4</v>
      </c>
      <c r="U18" s="46">
        <f t="shared" si="0"/>
        <v>2057.77</v>
      </c>
      <c r="V18" s="51">
        <f t="shared" si="1"/>
        <v>3192.23</v>
      </c>
      <c r="W18" s="5"/>
    </row>
    <row r="19" spans="1:23" ht="18" customHeight="1" x14ac:dyDescent="0.35">
      <c r="A19" s="17"/>
      <c r="B19" s="24">
        <f t="shared" si="5"/>
        <v>7</v>
      </c>
      <c r="C19" s="52"/>
      <c r="D19" s="53">
        <v>1219521</v>
      </c>
      <c r="E19" s="28">
        <v>9901550188</v>
      </c>
      <c r="F19" s="50" t="s">
        <v>52</v>
      </c>
      <c r="G19" s="50" t="s">
        <v>52</v>
      </c>
      <c r="H19" s="44" t="s">
        <v>53</v>
      </c>
      <c r="I19" s="45">
        <v>44926</v>
      </c>
      <c r="J19" s="32">
        <v>44713</v>
      </c>
      <c r="K19" s="46">
        <f>(4500)</f>
        <v>4500</v>
      </c>
      <c r="L19" s="33">
        <v>0</v>
      </c>
      <c r="M19" s="46">
        <f>(2000)</f>
        <v>2000</v>
      </c>
      <c r="N19" s="33">
        <f>(250)</f>
        <v>250</v>
      </c>
      <c r="O19" s="47">
        <f>SUM(K19:N19)</f>
        <v>6750</v>
      </c>
      <c r="P19" s="33">
        <f>(K19+M19)*13%</f>
        <v>845</v>
      </c>
      <c r="Q19" s="33">
        <f t="shared" si="3"/>
        <v>87.36</v>
      </c>
      <c r="R19" s="35">
        <f t="shared" si="4"/>
        <v>195</v>
      </c>
      <c r="S19" s="34">
        <v>0</v>
      </c>
      <c r="T19" s="54">
        <v>80.900000000000006</v>
      </c>
      <c r="U19" s="46">
        <f t="shared" si="0"/>
        <v>1208.2600000000002</v>
      </c>
      <c r="V19" s="38">
        <f t="shared" si="1"/>
        <v>5541.74</v>
      </c>
      <c r="W19" s="5"/>
    </row>
    <row r="20" spans="1:23" x14ac:dyDescent="0.35">
      <c r="A20" s="17"/>
      <c r="B20" s="24">
        <f t="shared" si="5"/>
        <v>8</v>
      </c>
      <c r="C20" s="55"/>
      <c r="D20" s="26">
        <v>1219451</v>
      </c>
      <c r="E20" s="56">
        <v>9901560038</v>
      </c>
      <c r="F20" s="57" t="s">
        <v>50</v>
      </c>
      <c r="G20" s="57" t="s">
        <v>50</v>
      </c>
      <c r="H20" s="58" t="s">
        <v>51</v>
      </c>
      <c r="I20" s="45">
        <v>44926</v>
      </c>
      <c r="J20" s="32">
        <v>44719</v>
      </c>
      <c r="K20" s="46">
        <f>(3000)/31*11</f>
        <v>1064.516129032258</v>
      </c>
      <c r="L20" s="33">
        <v>0</v>
      </c>
      <c r="M20" s="59">
        <f>(1500)/31*11</f>
        <v>532.25806451612902</v>
      </c>
      <c r="N20" s="33">
        <f>(250)/31*11</f>
        <v>88.709677419354833</v>
      </c>
      <c r="O20" s="47">
        <f t="shared" ref="O20:O21" si="7">SUM(K20:N20)</f>
        <v>1685.483870967742</v>
      </c>
      <c r="P20" s="33">
        <f>(K20+M20)*12%</f>
        <v>191.61290322580643</v>
      </c>
      <c r="Q20" s="33">
        <f t="shared" si="3"/>
        <v>21.460645161290323</v>
      </c>
      <c r="R20" s="60">
        <f t="shared" si="4"/>
        <v>47.903225806451609</v>
      </c>
      <c r="S20" s="34">
        <v>0</v>
      </c>
      <c r="T20" s="54">
        <v>20</v>
      </c>
      <c r="U20" s="46">
        <f t="shared" si="0"/>
        <v>280.97677419354835</v>
      </c>
      <c r="V20" s="38">
        <f t="shared" si="1"/>
        <v>1404.5070967741935</v>
      </c>
      <c r="W20" s="5"/>
    </row>
    <row r="21" spans="1:23" x14ac:dyDescent="0.35">
      <c r="A21" s="17"/>
      <c r="B21" s="24">
        <v>9</v>
      </c>
      <c r="C21" s="55"/>
      <c r="D21" s="24"/>
      <c r="E21" s="56"/>
      <c r="F21" s="57"/>
      <c r="G21" s="82" t="s">
        <v>55</v>
      </c>
      <c r="H21" s="58" t="s">
        <v>56</v>
      </c>
      <c r="I21" s="45"/>
      <c r="J21" s="32">
        <v>44743</v>
      </c>
      <c r="K21" s="46">
        <v>3500</v>
      </c>
      <c r="L21" s="33">
        <v>0</v>
      </c>
      <c r="M21" s="46">
        <v>1500</v>
      </c>
      <c r="N21" s="33">
        <v>250</v>
      </c>
      <c r="O21" s="47">
        <f t="shared" si="7"/>
        <v>5250</v>
      </c>
      <c r="P21" s="33">
        <f>(K21+M21)*12%</f>
        <v>600</v>
      </c>
      <c r="Q21" s="33">
        <f t="shared" si="3"/>
        <v>67.2</v>
      </c>
      <c r="R21" s="35">
        <f t="shared" si="4"/>
        <v>150</v>
      </c>
      <c r="S21" s="33">
        <v>0</v>
      </c>
      <c r="T21" s="54">
        <v>25</v>
      </c>
      <c r="U21" s="46">
        <f t="shared" si="0"/>
        <v>842.2</v>
      </c>
      <c r="V21" s="38">
        <f t="shared" si="1"/>
        <v>4407.8</v>
      </c>
      <c r="W21" s="5"/>
    </row>
    <row r="22" spans="1:23" x14ac:dyDescent="0.35">
      <c r="A22" s="17"/>
      <c r="B22" s="61"/>
      <c r="C22" s="61"/>
      <c r="D22" s="61"/>
      <c r="E22" s="61"/>
      <c r="F22" s="61"/>
      <c r="G22" s="62"/>
      <c r="H22" s="84" t="s">
        <v>38</v>
      </c>
      <c r="I22" s="85"/>
      <c r="J22" s="86"/>
      <c r="K22" s="63">
        <f>SUM(K13:K21)</f>
        <v>40764.516129032258</v>
      </c>
      <c r="L22" s="63">
        <f t="shared" ref="L22:N22" si="8">SUM(L13:L21)</f>
        <v>0</v>
      </c>
      <c r="M22" s="63">
        <f t="shared" si="8"/>
        <v>14532.258064516129</v>
      </c>
      <c r="N22" s="63">
        <f t="shared" si="8"/>
        <v>2088.7096774193551</v>
      </c>
      <c r="O22" s="63">
        <f>SUM(O13:O21)</f>
        <v>57385.493870967744</v>
      </c>
      <c r="P22" s="63">
        <f>SUM(P13:P21)</f>
        <v>7400.6129032258068</v>
      </c>
      <c r="Q22" s="63">
        <f t="shared" ref="Q22:V22" si="9">SUM(Q13:Q21)</f>
        <v>743.18864516129042</v>
      </c>
      <c r="R22" s="63">
        <f t="shared" si="9"/>
        <v>1658.9032258064517</v>
      </c>
      <c r="S22" s="63">
        <f t="shared" si="9"/>
        <v>1216.17</v>
      </c>
      <c r="T22" s="63">
        <f t="shared" si="9"/>
        <v>746.75</v>
      </c>
      <c r="U22" s="63">
        <f t="shared" si="9"/>
        <v>11765.624774193548</v>
      </c>
      <c r="V22" s="63">
        <f t="shared" si="9"/>
        <v>45619.869096774193</v>
      </c>
      <c r="W22" s="5"/>
    </row>
    <row r="23" spans="1:23" x14ac:dyDescent="0.35">
      <c r="A23" s="17"/>
      <c r="B23" s="61"/>
      <c r="C23" s="61"/>
      <c r="D23" s="61"/>
      <c r="E23" s="61"/>
      <c r="F23" s="61"/>
      <c r="G23" s="62"/>
      <c r="H23" s="64"/>
      <c r="I23" s="65"/>
      <c r="J23" s="65"/>
      <c r="K23" s="66"/>
      <c r="L23" s="66"/>
      <c r="M23" s="66"/>
      <c r="N23" s="66"/>
      <c r="O23" s="66"/>
      <c r="P23" s="66"/>
      <c r="Q23" s="66"/>
      <c r="R23" s="66"/>
      <c r="S23" s="66"/>
      <c r="T23" s="66"/>
      <c r="U23" s="66"/>
      <c r="V23" s="66"/>
      <c r="W23" s="2"/>
    </row>
    <row r="24" spans="1:23" x14ac:dyDescent="0.35">
      <c r="A24" s="17"/>
      <c r="B24" s="17"/>
      <c r="C24" s="17"/>
      <c r="D24" s="17"/>
      <c r="E24" s="17"/>
      <c r="F24" s="17"/>
      <c r="G24" s="67"/>
      <c r="H24" s="67"/>
      <c r="I24" s="67"/>
      <c r="J24" s="67"/>
      <c r="K24" s="66"/>
      <c r="L24" s="66"/>
      <c r="M24" s="66"/>
      <c r="N24" s="66"/>
      <c r="O24" s="66"/>
      <c r="P24" s="68"/>
      <c r="Q24" s="68"/>
      <c r="R24" s="68"/>
      <c r="S24" s="68"/>
      <c r="T24" s="104"/>
      <c r="U24" s="104"/>
      <c r="V24" s="69"/>
      <c r="W24" s="5"/>
    </row>
    <row r="25" spans="1:23" ht="18" thickBot="1" x14ac:dyDescent="0.4">
      <c r="A25" s="17"/>
      <c r="B25" s="17"/>
      <c r="C25" s="17"/>
      <c r="D25" s="17"/>
      <c r="E25" s="17"/>
      <c r="F25" s="17"/>
      <c r="G25" s="70"/>
      <c r="H25" s="67"/>
      <c r="I25" s="67"/>
      <c r="J25" s="67"/>
      <c r="K25" s="66"/>
      <c r="L25" s="66"/>
      <c r="M25" s="66"/>
      <c r="N25" s="66"/>
      <c r="O25" s="66"/>
      <c r="P25" s="68"/>
      <c r="Q25" s="68"/>
      <c r="R25" s="68"/>
      <c r="S25" s="68"/>
      <c r="T25" s="90" t="s">
        <v>39</v>
      </c>
      <c r="U25" s="90"/>
      <c r="V25" s="71">
        <f>V13+V14+V15+V16+V17+V18+V19+V20+V21</f>
        <v>45619.869096774193</v>
      </c>
      <c r="W25" s="5"/>
    </row>
    <row r="26" spans="1:23" ht="18" thickTop="1" x14ac:dyDescent="0.35">
      <c r="A26" s="17"/>
      <c r="B26" s="17"/>
      <c r="C26" s="17"/>
      <c r="D26" s="17"/>
      <c r="E26" s="17"/>
      <c r="F26" s="17"/>
      <c r="G26" s="70"/>
      <c r="H26" s="67"/>
      <c r="I26" s="67"/>
      <c r="J26" s="67"/>
      <c r="K26" s="68"/>
      <c r="L26" s="68"/>
      <c r="M26" s="68"/>
      <c r="N26" s="68"/>
      <c r="O26" s="68"/>
      <c r="P26" s="68"/>
      <c r="Q26" s="68"/>
      <c r="R26" s="68"/>
      <c r="S26" s="68"/>
      <c r="T26" s="72"/>
      <c r="U26" s="72"/>
      <c r="V26" s="73"/>
      <c r="W26" s="5"/>
    </row>
    <row r="27" spans="1:23" x14ac:dyDescent="0.35">
      <c r="A27" s="10"/>
      <c r="B27" s="17"/>
      <c r="C27" s="17"/>
      <c r="D27" s="17"/>
      <c r="E27" s="17"/>
      <c r="F27" s="17"/>
      <c r="G27" s="70"/>
      <c r="H27" s="67"/>
      <c r="I27" s="67"/>
      <c r="J27" s="67"/>
      <c r="K27" s="68"/>
      <c r="L27" s="68"/>
      <c r="M27" s="68"/>
      <c r="N27" s="68"/>
      <c r="O27" s="68"/>
      <c r="P27" s="74"/>
      <c r="Q27" s="68"/>
      <c r="R27" s="74"/>
      <c r="S27" s="74"/>
      <c r="T27" s="75"/>
      <c r="U27" s="75"/>
      <c r="V27" s="10"/>
      <c r="W27" s="5"/>
    </row>
    <row r="28" spans="1:23" x14ac:dyDescent="0.35">
      <c r="A28" s="10"/>
      <c r="B28" s="17"/>
      <c r="C28" s="17"/>
      <c r="D28" s="17"/>
      <c r="E28" s="17"/>
      <c r="F28" s="17"/>
      <c r="G28" s="70"/>
      <c r="H28" s="67"/>
      <c r="I28" s="67"/>
      <c r="J28" s="67"/>
      <c r="K28" s="68"/>
      <c r="L28" s="68"/>
      <c r="M28" s="68"/>
      <c r="N28" s="68"/>
      <c r="O28" s="68"/>
      <c r="P28" s="6"/>
      <c r="Q28" s="74"/>
      <c r="R28" s="74"/>
      <c r="S28" s="9"/>
      <c r="T28" s="9"/>
      <c r="U28" s="9"/>
      <c r="V28" s="10"/>
      <c r="W28" s="5"/>
    </row>
    <row r="29" spans="1:23" x14ac:dyDescent="0.35">
      <c r="A29" s="10"/>
      <c r="B29" s="17"/>
      <c r="C29" s="17"/>
      <c r="D29" s="17"/>
      <c r="E29" s="17"/>
      <c r="F29" s="17"/>
      <c r="G29" s="74"/>
      <c r="H29" s="74"/>
      <c r="I29" s="74"/>
      <c r="J29" s="74"/>
      <c r="K29" s="74"/>
      <c r="L29" s="74"/>
      <c r="M29" s="74"/>
      <c r="N29" s="74"/>
      <c r="O29" s="74"/>
      <c r="P29" s="10"/>
      <c r="Q29" s="8"/>
      <c r="R29" s="87"/>
      <c r="S29" s="87"/>
      <c r="T29" s="9"/>
      <c r="U29" s="9"/>
      <c r="V29" s="10"/>
      <c r="W29" s="2"/>
    </row>
    <row r="30" spans="1:23" x14ac:dyDescent="0.35">
      <c r="A30" s="10"/>
      <c r="B30" s="10"/>
      <c r="C30" s="10"/>
      <c r="D30" s="6" t="s">
        <v>40</v>
      </c>
      <c r="E30" s="6" t="s">
        <v>40</v>
      </c>
      <c r="F30" s="6"/>
      <c r="G30" s="6" t="s">
        <v>40</v>
      </c>
      <c r="H30" s="7"/>
      <c r="I30" s="8"/>
      <c r="J30" s="11"/>
      <c r="K30" s="9"/>
      <c r="L30" s="9"/>
      <c r="M30" s="9"/>
      <c r="N30" s="9"/>
      <c r="O30" s="10"/>
      <c r="P30" s="10"/>
      <c r="Q30" s="8" t="s">
        <v>41</v>
      </c>
      <c r="R30" s="89"/>
      <c r="S30" s="89"/>
      <c r="T30" s="10"/>
      <c r="U30" s="10"/>
      <c r="V30" s="10"/>
      <c r="W30" s="2"/>
    </row>
    <row r="31" spans="1:23" x14ac:dyDescent="0.35">
      <c r="A31" s="10"/>
      <c r="B31" s="76"/>
      <c r="C31" s="76"/>
      <c r="D31" s="76"/>
      <c r="E31" s="76"/>
      <c r="F31" s="76"/>
      <c r="G31" s="11"/>
      <c r="H31" s="11" t="s">
        <v>42</v>
      </c>
      <c r="I31" s="9"/>
      <c r="J31" s="87"/>
      <c r="K31" s="87"/>
      <c r="L31" s="87"/>
      <c r="M31" s="87"/>
      <c r="N31" s="87"/>
      <c r="O31" s="10"/>
      <c r="P31" s="10"/>
      <c r="Q31" s="8"/>
      <c r="R31" s="87" t="s">
        <v>43</v>
      </c>
      <c r="S31" s="87"/>
      <c r="T31" s="9"/>
      <c r="U31" s="9"/>
      <c r="V31" s="77"/>
      <c r="W31" s="2"/>
    </row>
    <row r="32" spans="1:23" x14ac:dyDescent="0.35">
      <c r="A32" s="10"/>
      <c r="B32" s="76"/>
      <c r="C32" s="76"/>
      <c r="D32" s="76"/>
      <c r="E32" s="76"/>
      <c r="F32" s="76"/>
      <c r="G32" s="11"/>
      <c r="H32" s="11" t="s">
        <v>44</v>
      </c>
      <c r="I32" s="9"/>
      <c r="J32" s="87"/>
      <c r="K32" s="87"/>
      <c r="L32" s="87"/>
      <c r="M32" s="87"/>
      <c r="N32" s="87"/>
      <c r="O32" s="10"/>
      <c r="P32" s="10"/>
      <c r="Q32" s="9"/>
      <c r="R32" s="88" t="s">
        <v>45</v>
      </c>
      <c r="S32" s="88"/>
      <c r="T32" s="10"/>
      <c r="U32" s="77"/>
      <c r="V32" s="78" t="s">
        <v>47</v>
      </c>
      <c r="W32" s="2"/>
    </row>
    <row r="33" spans="1:23" x14ac:dyDescent="0.35">
      <c r="A33" s="79"/>
      <c r="B33" s="10"/>
      <c r="C33" s="10"/>
      <c r="D33" s="10"/>
      <c r="E33" s="10"/>
      <c r="F33" s="10"/>
      <c r="G33" s="11"/>
      <c r="H33" s="11" t="s">
        <v>46</v>
      </c>
      <c r="I33" s="11"/>
      <c r="J33" s="87"/>
      <c r="K33" s="87"/>
      <c r="L33" s="87"/>
      <c r="M33" s="87"/>
      <c r="N33" s="87"/>
      <c r="O33" s="10"/>
      <c r="P33" s="79"/>
      <c r="Q33" s="10"/>
      <c r="R33" s="87" t="s">
        <v>46</v>
      </c>
      <c r="S33" s="87"/>
      <c r="T33" s="79"/>
      <c r="U33" s="80"/>
      <c r="V33" s="79"/>
      <c r="W33" s="2"/>
    </row>
    <row r="34" spans="1:23" x14ac:dyDescent="0.35">
      <c r="A34" s="79"/>
      <c r="B34" s="10"/>
      <c r="C34" s="10"/>
      <c r="D34" s="10"/>
      <c r="E34" s="10"/>
      <c r="F34" s="10"/>
      <c r="G34" s="77"/>
      <c r="H34" s="77"/>
      <c r="I34" s="10"/>
      <c r="J34" s="10"/>
      <c r="K34" s="10"/>
      <c r="L34" s="10"/>
      <c r="M34" s="10"/>
      <c r="N34" s="10"/>
      <c r="O34" s="10"/>
      <c r="P34" s="79"/>
      <c r="Q34" s="79"/>
      <c r="R34" s="79"/>
      <c r="S34" s="79"/>
      <c r="T34" s="79"/>
      <c r="U34" s="81"/>
      <c r="V34" s="79"/>
      <c r="W34" s="2"/>
    </row>
    <row r="35" spans="1:23" x14ac:dyDescent="0.35">
      <c r="A35" s="79"/>
      <c r="B35" s="79"/>
      <c r="C35" s="79"/>
      <c r="D35" s="79"/>
      <c r="E35" s="79"/>
      <c r="F35" s="79"/>
      <c r="G35" s="79"/>
      <c r="H35" s="79"/>
      <c r="I35" s="79"/>
      <c r="J35" s="79"/>
      <c r="K35" s="83"/>
      <c r="L35" s="83"/>
      <c r="M35" s="83"/>
      <c r="N35" s="83"/>
      <c r="O35" s="83"/>
      <c r="P35" s="79"/>
      <c r="Q35" s="79"/>
      <c r="R35" s="79"/>
      <c r="S35" s="79"/>
      <c r="T35" s="79"/>
      <c r="U35" s="79"/>
      <c r="V35" s="79"/>
    </row>
    <row r="36" spans="1:23" x14ac:dyDescent="0.3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</row>
    <row r="37" spans="1:23" x14ac:dyDescent="0.35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Q37" s="2"/>
      <c r="R37" s="2"/>
    </row>
    <row r="38" spans="1:23" x14ac:dyDescent="0.35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</row>
  </sheetData>
  <sheetProtection algorithmName="SHA-512" hashValue="a4g+ad965Vz9curbTbEBrP1uksbCbxSUI+DIQZo8tLTpFA3vBwmPClCOu7iRPY95e/0jBz8OaKTMDnVhrGXHRw==" saltValue="mlmOhlHWiZNCsNvVx1hs3Q==" spinCount="100000" sheet="1" formatCells="0" formatColumns="0" formatRows="0" insertColumns="0" insertRows="0" insertHyperlinks="0" deleteColumns="0" deleteRows="0" sort="0" autoFilter="0" pivotTables="0"/>
  <mergeCells count="37">
    <mergeCell ref="F9:F12"/>
    <mergeCell ref="B6:V6"/>
    <mergeCell ref="B8:V8"/>
    <mergeCell ref="B9:B12"/>
    <mergeCell ref="C9:C12"/>
    <mergeCell ref="D9:D12"/>
    <mergeCell ref="E9:E12"/>
    <mergeCell ref="G9:G12"/>
    <mergeCell ref="H9:H12"/>
    <mergeCell ref="I9:I12"/>
    <mergeCell ref="J9:J12"/>
    <mergeCell ref="V9:V12"/>
    <mergeCell ref="M10:N10"/>
    <mergeCell ref="K11:K12"/>
    <mergeCell ref="L11:L12"/>
    <mergeCell ref="M11:M12"/>
    <mergeCell ref="T25:U25"/>
    <mergeCell ref="U9:U12"/>
    <mergeCell ref="N11:N12"/>
    <mergeCell ref="P11:P12"/>
    <mergeCell ref="Q11:Q12"/>
    <mergeCell ref="R11:R12"/>
    <mergeCell ref="S11:S12"/>
    <mergeCell ref="T11:T12"/>
    <mergeCell ref="K9:N9"/>
    <mergeCell ref="O9:O12"/>
    <mergeCell ref="P9:T9"/>
    <mergeCell ref="T24:U24"/>
    <mergeCell ref="H22:J22"/>
    <mergeCell ref="R33:S33"/>
    <mergeCell ref="R32:S32"/>
    <mergeCell ref="J33:N33"/>
    <mergeCell ref="J31:N31"/>
    <mergeCell ref="J32:N32"/>
    <mergeCell ref="R29:S29"/>
    <mergeCell ref="R30:S30"/>
    <mergeCell ref="R31:S31"/>
  </mergeCells>
  <pageMargins left="0.23622047244094491" right="0.23622047244094491" top="0.74803149606299213" bottom="0.74803149606299213" header="0.31496062992125984" footer="0.31496062992125984"/>
  <pageSetup scale="55" orientation="landscape" r:id="rId1"/>
  <ignoredErrors>
    <ignoredError sqref="O18 O20:O21" formulaRange="1"/>
    <ignoredError sqref="O15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2022-08-01T14:27:07Z</dcterms:modified>
</cp:coreProperties>
</file>