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FqUXFKM8jK+frEZwM2ITcu29XuTADqa7oZn3xd5W8jX0HamRg6TL3cmXt+pCCEPSjU9ly8BKyUi1ViUizCqLJw==" workbookSaltValue="OO/7i7Jan2W+IXKvzx0yTQ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O15" i="1"/>
  <c r="S22" i="1"/>
  <c r="R22" i="1"/>
  <c r="Q22" i="1"/>
  <c r="P22" i="1"/>
  <c r="O22" i="1"/>
  <c r="M22" i="1"/>
  <c r="L22" i="1"/>
  <c r="K22" i="1"/>
  <c r="J22" i="1"/>
  <c r="M20" i="1" l="1"/>
  <c r="L20" i="1"/>
  <c r="J20" i="1"/>
  <c r="O20" i="1" l="1"/>
  <c r="O21" i="1"/>
  <c r="Q21" i="1" l="1"/>
  <c r="P21" i="1"/>
  <c r="N21" i="1"/>
  <c r="T21" i="1" l="1"/>
  <c r="U21" i="1" s="1"/>
  <c r="M19" i="1" l="1"/>
  <c r="L19" i="1"/>
  <c r="J19" i="1"/>
  <c r="O19" i="1" s="1"/>
  <c r="N19" i="1" l="1"/>
  <c r="B14" i="1" l="1"/>
  <c r="B15" i="1" s="1"/>
  <c r="B16" i="1" s="1"/>
  <c r="B17" i="1" s="1"/>
  <c r="B18" i="1" s="1"/>
  <c r="B19" i="1" s="1"/>
  <c r="B20" i="1" s="1"/>
  <c r="M15" i="1"/>
  <c r="L15" i="1"/>
  <c r="J15" i="1"/>
  <c r="N15" i="1" l="1"/>
  <c r="N22" i="1" s="1"/>
  <c r="Q15" i="1" l="1"/>
  <c r="P19" i="1" l="1"/>
  <c r="P20" i="1"/>
  <c r="Q19" i="1"/>
  <c r="Q20" i="1"/>
  <c r="N20" i="1"/>
  <c r="T20" i="1" l="1"/>
  <c r="U20" i="1" s="1"/>
  <c r="T19" i="1"/>
  <c r="T22" i="1" s="1"/>
  <c r="U19" i="1" l="1"/>
  <c r="U22" i="1" s="1"/>
  <c r="N14" i="1" l="1"/>
  <c r="O14" i="1"/>
  <c r="P14" i="1"/>
  <c r="Q14" i="1"/>
  <c r="T14" i="1" l="1"/>
  <c r="U14" i="1" s="1"/>
  <c r="Q18" i="1" l="1"/>
  <c r="P18" i="1"/>
  <c r="O18" i="1"/>
  <c r="N18" i="1"/>
  <c r="Q17" i="1"/>
  <c r="P17" i="1"/>
  <c r="O17" i="1"/>
  <c r="Q16" i="1"/>
  <c r="P16" i="1"/>
  <c r="O16" i="1"/>
  <c r="N16" i="1"/>
  <c r="Q13" i="1"/>
  <c r="P13" i="1"/>
  <c r="O13" i="1"/>
  <c r="N13" i="1"/>
  <c r="T17" i="1" l="1"/>
  <c r="U17" i="1" s="1"/>
  <c r="T18" i="1"/>
  <c r="U18" i="1" s="1"/>
  <c r="T15" i="1"/>
  <c r="T16" i="1"/>
  <c r="U16" i="1" s="1"/>
  <c r="T13" i="1"/>
  <c r="U15" i="1" l="1"/>
  <c r="U13" i="1"/>
  <c r="U25" i="1" l="1"/>
</calcChain>
</file>

<file path=xl/sharedStrings.xml><?xml version="1.0" encoding="utf-8"?>
<sst xmlns="http://schemas.openxmlformats.org/spreadsheetml/2006/main" count="60" uniqueCount="56">
  <si>
    <t xml:space="preserve"> </t>
  </si>
  <si>
    <t>No.</t>
  </si>
  <si>
    <t>CODIGO EMPLEADO</t>
  </si>
  <si>
    <t>PUESTO</t>
  </si>
  <si>
    <t>NIT</t>
  </si>
  <si>
    <t>NOMBRE</t>
  </si>
  <si>
    <t>Puesto Oficial</t>
  </si>
  <si>
    <t>Fecha de 
Ingreso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</si>
  <si>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</si>
  <si>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</si>
  <si>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</si>
  <si>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</si>
  <si>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</si>
  <si>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</si>
  <si>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</si>
  <si>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</si>
  <si>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</si>
  <si>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</si>
  <si>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</si>
  <si>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</si>
  <si>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</si>
  <si>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</si>
  <si>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</si>
  <si>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</si>
  <si>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</si>
  <si>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</si>
  <si>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Jenniffer Rossana Díaz Contreras 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</si>
  <si>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</si>
  <si>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</si>
  <si>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</si>
  <si>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</si>
  <si>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</si>
  <si>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</si>
  <si>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</si>
  <si>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</si>
  <si>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</si>
  <si>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</si>
  <si>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 xml:space="preserve">Sub totales </t>
  </si>
  <si>
    <t xml:space="preserve">Total 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</si>
  <si>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</si>
  <si>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</si>
  <si>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</si>
  <si>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</si>
  <si>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</si>
  <si>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</si>
  <si>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</si>
  <si>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</si>
  <si>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>CÓDIGO DE EMPLEADO</t>
  </si>
  <si>
    <t> 9901536147</t>
  </si>
  <si>
    <t>Encargado de Cobro</t>
  </si>
  <si>
    <t>Rudy Rolando Hernández Juárez</t>
  </si>
  <si>
    <t>Encargado de caja chica y control de ingresos privativo</t>
  </si>
  <si>
    <t xml:space="preserve">Jaquelin Abigail Alvarez Arana </t>
  </si>
  <si>
    <t xml:space="preserve">Encargada de Contabilidad </t>
  </si>
  <si>
    <t xml:space="preserve">Karen Rocio Villanueva Soto </t>
  </si>
  <si>
    <t>AUTORIDAD PARA EL MANEJO SUSTENTABLE DE LA CUENCA Y DEL LAGO DE AMATITLÁN
NÓMINA DE SUELDOS PERSONAL CONTRATADO BAJO EL  RENGLÓN 021 "PERSONAL SUPERNUMERARIO"  
CORRESPONDIENTE A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</si>
</sst>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1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3" applyFont="1" applyFill="1" applyAlignment="1">
      <alignment vertical="center"/>
    </xf>
    <xf numFmtId="0" fontId="5" fillId="0" borderId="0" xfId="0" applyFont="1" applyFill="1"/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Fill="1" applyAlignment="1">
      <alignment vertical="center"/>
    </xf>
    <xf numFmtId="0" fontId="6" fillId="3" borderId="0" xfId="2" applyFont="1" applyFill="1" applyAlignment="1">
      <alignment vertical="center"/>
    </xf>
    <xf numFmtId="0" fontId="7" fillId="0" borderId="0" xfId="0" applyFont="1"/>
    <xf numFmtId="44" fontId="7" fillId="0" borderId="0" xfId="1" applyFont="1"/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49" fontId="8" fillId="3" borderId="9" xfId="2" applyNumberFormat="1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3" borderId="1" xfId="2" applyFont="1" applyFill="1" applyBorder="1" applyAlignment="1">
      <alignment horizontal="left" vertical="center"/>
    </xf>
    <xf numFmtId="14" fontId="8" fillId="3" borderId="1" xfId="2" applyNumberFormat="1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64" fontId="8" fillId="3" borderId="8" xfId="2" applyNumberFormat="1" applyFont="1" applyFill="1" applyBorder="1" applyAlignment="1">
      <alignment horizontal="center" vertical="center" wrapText="1"/>
    </xf>
    <xf numFmtId="164" fontId="8" fillId="3" borderId="4" xfId="2" applyNumberFormat="1" applyFont="1" applyFill="1" applyBorder="1" applyAlignment="1">
      <alignment horizontal="center" vertical="center" wrapText="1"/>
    </xf>
    <xf numFmtId="164" fontId="8" fillId="3" borderId="5" xfId="2" applyNumberFormat="1" applyFont="1" applyFill="1" applyBorder="1" applyAlignment="1">
      <alignment horizontal="center" vertical="center" wrapText="1"/>
    </xf>
    <xf numFmtId="164" fontId="9" fillId="2" borderId="1" xfId="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164" fontId="8" fillId="3" borderId="5" xfId="1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/>
    </xf>
    <xf numFmtId="0" fontId="8" fillId="3" borderId="4" xfId="2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left" vertical="center"/>
    </xf>
    <xf numFmtId="14" fontId="8" fillId="3" borderId="1" xfId="2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49" fontId="8" fillId="3" borderId="1" xfId="2" applyNumberFormat="1" applyFont="1" applyFill="1" applyBorder="1" applyAlignment="1">
      <alignment horizontal="left" vertical="center"/>
    </xf>
    <xf numFmtId="0" fontId="8" fillId="3" borderId="1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vertical="center"/>
    </xf>
    <xf numFmtId="49" fontId="8" fillId="4" borderId="1" xfId="2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10" fillId="3" borderId="1" xfId="0" applyFont="1" applyFill="1" applyBorder="1"/>
    <xf numFmtId="164" fontId="8" fillId="3" borderId="8" xfId="1" applyNumberFormat="1" applyFont="1" applyFill="1" applyBorder="1" applyAlignment="1">
      <alignment vertical="center"/>
    </xf>
    <xf numFmtId="164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164" fontId="9" fillId="2" borderId="8" xfId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1" fontId="9" fillId="0" borderId="0" xfId="2" applyNumberFormat="1" applyFont="1" applyFill="1" applyBorder="1" applyAlignment="1">
      <alignment horizontal="center" vertical="center"/>
    </xf>
    <xf numFmtId="44" fontId="9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left" vertical="center"/>
    </xf>
    <xf numFmtId="164" fontId="9" fillId="2" borderId="10" xfId="2" applyNumberFormat="1" applyFont="1" applyFill="1" applyBorder="1" applyAlignment="1">
      <alignment vertical="center"/>
    </xf>
    <xf numFmtId="44" fontId="9" fillId="0" borderId="0" xfId="1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right" vertical="center"/>
    </xf>
    <xf numFmtId="49" fontId="9" fillId="0" borderId="11" xfId="3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49" fontId="9" fillId="0" borderId="0" xfId="2" applyNumberFormat="1" applyFont="1" applyFill="1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164" fontId="10" fillId="0" borderId="0" xfId="0" applyNumberFormat="1" applyFont="1"/>
    <xf numFmtId="0" fontId="8" fillId="3" borderId="1" xfId="2" applyNumberFormat="1" applyFont="1" applyFill="1" applyBorder="1" applyAlignment="1">
      <alignment horizontal="left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64" fontId="9" fillId="5" borderId="8" xfId="2" applyNumberFormat="1" applyFont="1" applyFill="1" applyBorder="1" applyAlignment="1">
      <alignment horizontal="center" vertical="center" wrapText="1"/>
    </xf>
    <xf numFmtId="164" fontId="9" fillId="5" borderId="1" xfId="1" applyNumberFormat="1" applyFont="1" applyFill="1" applyBorder="1" applyAlignment="1">
      <alignment vertical="center"/>
    </xf>
    <xf numFmtId="0" fontId="10" fillId="3" borderId="1" xfId="0" applyFont="1" applyFill="1" applyBorder="1" applyAlignment="1"/>
    <xf numFmtId="0" fontId="10" fillId="0" borderId="1" xfId="0" applyFont="1" applyFill="1" applyBorder="1" applyAlignment="1"/>
    <xf numFmtId="0" fontId="10" fillId="0" borderId="1" xfId="0" applyFont="1" applyBorder="1" applyAlignment="1"/>
    <xf numFmtId="164" fontId="9" fillId="2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2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350768</xdr:colOff>
      <xdr:row>0</xdr:row>
      <xdr:rowOff>0</xdr:rowOff>
    </xdr:from>
    <xdr:to>
      <xdr:col>15</xdr:col>
      <xdr:colOff>13853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878" y="0"/>
          <a:ext cx="4033533" cy="11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91" zoomScaleNormal="91" zoomScaleSheetLayoutView="100" workbookViewId="0">
      <selection activeCell="B6" sqref="B6:U6"/>
    </sheetView>
  </sheetViews>
  <sheetFormatPr baseColWidth="10" defaultColWidth="9" defaultRowHeight="17.25" x14ac:dyDescent="0.35"/>
  <cols>
    <col min="1" max="1" width="2" customWidth="1"/>
    <col min="2" max="2" width="4" customWidth="1"/>
    <col min="3" max="3" width="18.875" hidden="1" customWidth="1"/>
    <col min="4" max="4" width="12.875" hidden="1" customWidth="1"/>
    <col min="5" max="5" width="11.75" hidden="1" customWidth="1"/>
    <col min="6" max="6" width="29.375" hidden="1" customWidth="1"/>
    <col min="7" max="7" width="34.625" customWidth="1"/>
    <col min="8" max="8" width="27.75" customWidth="1"/>
    <col min="9" max="9" width="1" hidden="1" customWidth="1"/>
    <col min="10" max="10" width="15.5" customWidth="1"/>
    <col min="11" max="11" width="12.75" customWidth="1"/>
    <col min="12" max="12" width="14.375" customWidth="1"/>
    <col min="13" max="13" width="13.375" customWidth="1"/>
    <col min="14" max="14" width="15.25" customWidth="1"/>
    <col min="15" max="15" width="14.625" customWidth="1"/>
    <col min="16" max="16" width="11.5" customWidth="1"/>
    <col min="17" max="17" width="14.5" customWidth="1"/>
    <col min="18" max="18" width="14.125" customWidth="1"/>
    <col min="19" max="19" width="12.125" customWidth="1"/>
    <col min="20" max="20" width="15.5" customWidth="1"/>
    <col min="21" max="21" width="16.5" customWidth="1"/>
    <col min="24" max="24" width="12.375" customWidth="1"/>
  </cols>
  <sheetData>
    <row r="1" spans="1:24" x14ac:dyDescent="0.3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 t="s">
        <v>0</v>
      </c>
      <c r="S1" s="14"/>
      <c r="T1" s="14"/>
      <c r="U1" s="14"/>
      <c r="V1" s="2"/>
    </row>
    <row r="2" spans="1:24" x14ac:dyDescent="0.35">
      <c r="A2" s="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"/>
    </row>
    <row r="3" spans="1:24" x14ac:dyDescent="0.35">
      <c r="A3" s="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</row>
    <row r="4" spans="1:24" x14ac:dyDescent="0.35">
      <c r="A4" s="8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2"/>
    </row>
    <row r="5" spans="1:24" x14ac:dyDescent="0.35">
      <c r="A5" s="8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2"/>
    </row>
    <row r="6" spans="1:24" s="1" customFormat="1" ht="59.25" customHeight="1" x14ac:dyDescent="0.35">
      <c r="A6" s="9"/>
      <c r="B6" s="104" t="s">
        <v>55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3"/>
    </row>
    <row r="7" spans="1:24" x14ac:dyDescent="0.35">
      <c r="A7" s="10"/>
      <c r="B7" s="16"/>
      <c r="C7" s="16"/>
      <c r="D7" s="16"/>
      <c r="E7" s="16"/>
      <c r="F7" s="16"/>
      <c r="G7" s="16"/>
      <c r="H7" s="16"/>
      <c r="I7" s="16"/>
      <c r="J7" s="16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2"/>
    </row>
    <row r="8" spans="1:24" x14ac:dyDescent="0.35">
      <c r="A8" s="10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2"/>
    </row>
    <row r="9" spans="1:24" ht="17.25" customHeight="1" x14ac:dyDescent="0.35">
      <c r="A9" s="8"/>
      <c r="B9" s="105" t="s">
        <v>1</v>
      </c>
      <c r="C9" s="96" t="s">
        <v>2</v>
      </c>
      <c r="D9" s="107" t="s">
        <v>3</v>
      </c>
      <c r="E9" s="102" t="s">
        <v>4</v>
      </c>
      <c r="F9" s="96" t="s">
        <v>47</v>
      </c>
      <c r="G9" s="96" t="s">
        <v>5</v>
      </c>
      <c r="H9" s="110" t="s">
        <v>6</v>
      </c>
      <c r="I9" s="102" t="s">
        <v>7</v>
      </c>
      <c r="J9" s="94" t="s">
        <v>8</v>
      </c>
      <c r="K9" s="95"/>
      <c r="L9" s="95"/>
      <c r="M9" s="95"/>
      <c r="N9" s="96" t="s">
        <v>9</v>
      </c>
      <c r="O9" s="94" t="s">
        <v>10</v>
      </c>
      <c r="P9" s="95"/>
      <c r="Q9" s="95"/>
      <c r="R9" s="95"/>
      <c r="S9" s="95"/>
      <c r="T9" s="102" t="s">
        <v>11</v>
      </c>
      <c r="U9" s="102" t="s">
        <v>12</v>
      </c>
      <c r="V9" s="2"/>
    </row>
    <row r="10" spans="1:24" ht="33" customHeight="1" x14ac:dyDescent="0.35">
      <c r="A10" s="8"/>
      <c r="B10" s="105"/>
      <c r="C10" s="97"/>
      <c r="D10" s="108"/>
      <c r="E10" s="102"/>
      <c r="F10" s="97"/>
      <c r="G10" s="97"/>
      <c r="H10" s="111"/>
      <c r="I10" s="102"/>
      <c r="J10" s="80" t="s">
        <v>13</v>
      </c>
      <c r="K10" s="79" t="s">
        <v>14</v>
      </c>
      <c r="L10" s="105" t="s">
        <v>15</v>
      </c>
      <c r="M10" s="94"/>
      <c r="N10" s="97"/>
      <c r="O10" s="80">
        <v>118</v>
      </c>
      <c r="P10" s="80">
        <v>202</v>
      </c>
      <c r="Q10" s="80">
        <v>201</v>
      </c>
      <c r="R10" s="80">
        <v>102</v>
      </c>
      <c r="S10" s="78">
        <v>203</v>
      </c>
      <c r="T10" s="102"/>
      <c r="U10" s="102"/>
      <c r="V10" s="2"/>
    </row>
    <row r="11" spans="1:24" x14ac:dyDescent="0.35">
      <c r="A11" s="8"/>
      <c r="B11" s="106"/>
      <c r="C11" s="97"/>
      <c r="D11" s="108"/>
      <c r="E11" s="103"/>
      <c r="F11" s="97"/>
      <c r="G11" s="97"/>
      <c r="H11" s="111"/>
      <c r="I11" s="102"/>
      <c r="J11" s="102" t="s">
        <v>16</v>
      </c>
      <c r="K11" s="96" t="s">
        <v>17</v>
      </c>
      <c r="L11" s="102" t="s">
        <v>18</v>
      </c>
      <c r="M11" s="100" t="s">
        <v>19</v>
      </c>
      <c r="N11" s="97"/>
      <c r="O11" s="102" t="s">
        <v>20</v>
      </c>
      <c r="P11" s="102" t="s">
        <v>21</v>
      </c>
      <c r="Q11" s="100" t="s">
        <v>22</v>
      </c>
      <c r="R11" s="96" t="s">
        <v>23</v>
      </c>
      <c r="S11" s="92" t="s">
        <v>24</v>
      </c>
      <c r="T11" s="102"/>
      <c r="U11" s="102"/>
      <c r="V11" s="2"/>
    </row>
    <row r="12" spans="1:24" x14ac:dyDescent="0.35">
      <c r="A12" s="8"/>
      <c r="B12" s="106"/>
      <c r="C12" s="98"/>
      <c r="D12" s="109"/>
      <c r="E12" s="103"/>
      <c r="F12" s="98"/>
      <c r="G12" s="98"/>
      <c r="H12" s="112"/>
      <c r="I12" s="102"/>
      <c r="J12" s="103"/>
      <c r="K12" s="98"/>
      <c r="L12" s="103">
        <v>26</v>
      </c>
      <c r="M12" s="101">
        <v>27</v>
      </c>
      <c r="N12" s="98"/>
      <c r="O12" s="103" t="s">
        <v>25</v>
      </c>
      <c r="P12" s="103">
        <v>26</v>
      </c>
      <c r="Q12" s="101">
        <v>27</v>
      </c>
      <c r="R12" s="98"/>
      <c r="S12" s="93"/>
      <c r="T12" s="102"/>
      <c r="U12" s="102"/>
      <c r="V12" s="2"/>
    </row>
    <row r="13" spans="1:24" ht="16.5" customHeight="1" x14ac:dyDescent="0.35">
      <c r="A13" s="11"/>
      <c r="B13" s="18">
        <v>1</v>
      </c>
      <c r="C13" s="19"/>
      <c r="D13" s="20">
        <v>775401</v>
      </c>
      <c r="E13" s="21"/>
      <c r="F13" s="22">
        <v>9901475906</v>
      </c>
      <c r="G13" s="23" t="s">
        <v>26</v>
      </c>
      <c r="H13" s="23" t="s">
        <v>27</v>
      </c>
      <c r="I13" s="24">
        <v>43466</v>
      </c>
      <c r="J13" s="25">
        <v>8700</v>
      </c>
      <c r="K13" s="26">
        <v>0</v>
      </c>
      <c r="L13" s="25">
        <v>2000</v>
      </c>
      <c r="M13" s="27">
        <v>250</v>
      </c>
      <c r="N13" s="81">
        <f>J13+L13+M13</f>
        <v>10950</v>
      </c>
      <c r="O13" s="25">
        <f>(J13+L13)*15%</f>
        <v>1605</v>
      </c>
      <c r="P13" s="25">
        <f>(J13+L13)*1.344%</f>
        <v>143.80799999999999</v>
      </c>
      <c r="Q13" s="27">
        <f>(J13+L13)*3%</f>
        <v>321</v>
      </c>
      <c r="R13" s="26">
        <v>0</v>
      </c>
      <c r="S13" s="28">
        <v>249.99</v>
      </c>
      <c r="T13" s="25">
        <f t="shared" ref="T13:T21" si="0">SUM(O13:S13)</f>
        <v>2319.7979999999998</v>
      </c>
      <c r="U13" s="29">
        <f t="shared" ref="U13:U21" si="1">N13-T13</f>
        <v>8630.2020000000011</v>
      </c>
      <c r="V13" s="5"/>
    </row>
    <row r="14" spans="1:24" ht="18.75" customHeight="1" x14ac:dyDescent="0.35">
      <c r="A14" s="11"/>
      <c r="B14" s="18">
        <f>(B13+1)</f>
        <v>2</v>
      </c>
      <c r="C14" s="19"/>
      <c r="D14" s="20">
        <v>775402</v>
      </c>
      <c r="E14" s="21"/>
      <c r="F14" s="30" t="s">
        <v>48</v>
      </c>
      <c r="G14" s="23" t="s">
        <v>28</v>
      </c>
      <c r="H14" s="23" t="s">
        <v>29</v>
      </c>
      <c r="I14" s="24">
        <v>44197</v>
      </c>
      <c r="J14" s="25">
        <v>8200</v>
      </c>
      <c r="K14" s="26">
        <v>0</v>
      </c>
      <c r="L14" s="25">
        <v>2000</v>
      </c>
      <c r="M14" s="27">
        <v>250</v>
      </c>
      <c r="N14" s="81">
        <f>J14+L14+M14</f>
        <v>10450</v>
      </c>
      <c r="O14" s="25">
        <f t="shared" ref="O14" si="2">(J14+L14)*15%</f>
        <v>1530</v>
      </c>
      <c r="P14" s="25">
        <f t="shared" ref="P14:P21" si="3">(J14+L14)*1.344%</f>
        <v>137.08799999999999</v>
      </c>
      <c r="Q14" s="27">
        <f t="shared" ref="Q14:Q21" si="4">(J14+L14)*3%</f>
        <v>306</v>
      </c>
      <c r="R14" s="26">
        <v>0</v>
      </c>
      <c r="S14" s="31">
        <v>218.2</v>
      </c>
      <c r="T14" s="25">
        <f t="shared" si="0"/>
        <v>2191.288</v>
      </c>
      <c r="U14" s="29">
        <f t="shared" si="1"/>
        <v>8258.7119999999995</v>
      </c>
      <c r="V14" s="5"/>
    </row>
    <row r="15" spans="1:24" ht="18" x14ac:dyDescent="0.35">
      <c r="A15" s="11"/>
      <c r="B15" s="18">
        <f t="shared" ref="B15:B20" si="5">(B14+1)</f>
        <v>3</v>
      </c>
      <c r="C15" s="32">
        <v>990091724</v>
      </c>
      <c r="D15" s="33">
        <v>775400</v>
      </c>
      <c r="E15" s="33">
        <v>109728971</v>
      </c>
      <c r="F15" s="22">
        <v>9901550162</v>
      </c>
      <c r="G15" s="34" t="s">
        <v>30</v>
      </c>
      <c r="H15" s="35" t="s">
        <v>43</v>
      </c>
      <c r="I15" s="36">
        <v>44685</v>
      </c>
      <c r="J15" s="37">
        <f>(5300)</f>
        <v>5300</v>
      </c>
      <c r="K15" s="26">
        <v>0</v>
      </c>
      <c r="L15" s="37">
        <f>(2000)</f>
        <v>2000</v>
      </c>
      <c r="M15" s="27">
        <f>(250)</f>
        <v>250</v>
      </c>
      <c r="N15" s="82">
        <f>SUM(J15:M15)</f>
        <v>7550</v>
      </c>
      <c r="O15" s="25">
        <f>(J15+L15)*13%</f>
        <v>949</v>
      </c>
      <c r="P15" s="25">
        <f>(J15+L15)*1.344%</f>
        <v>98.112000000000009</v>
      </c>
      <c r="Q15" s="27">
        <f t="shared" si="4"/>
        <v>219</v>
      </c>
      <c r="R15" s="26">
        <v>0</v>
      </c>
      <c r="S15" s="38">
        <v>75</v>
      </c>
      <c r="T15" s="37">
        <f t="shared" si="0"/>
        <v>1341.1120000000001</v>
      </c>
      <c r="U15" s="29">
        <f t="shared" si="1"/>
        <v>6208.8879999999999</v>
      </c>
      <c r="V15" s="7"/>
      <c r="X15" s="4"/>
    </row>
    <row r="16" spans="1:24" ht="18" x14ac:dyDescent="0.35">
      <c r="A16" s="11"/>
      <c r="B16" s="18">
        <f t="shared" si="5"/>
        <v>4</v>
      </c>
      <c r="C16" s="32">
        <v>9901227385</v>
      </c>
      <c r="D16" s="33">
        <v>1036787</v>
      </c>
      <c r="E16" s="33">
        <v>26424169</v>
      </c>
      <c r="F16" s="22">
        <v>9901227385</v>
      </c>
      <c r="G16" s="34" t="s">
        <v>31</v>
      </c>
      <c r="H16" s="39" t="s">
        <v>32</v>
      </c>
      <c r="I16" s="36">
        <v>42128</v>
      </c>
      <c r="J16" s="37">
        <v>3000</v>
      </c>
      <c r="K16" s="26">
        <v>0</v>
      </c>
      <c r="L16" s="37">
        <v>1500</v>
      </c>
      <c r="M16" s="27">
        <v>250</v>
      </c>
      <c r="N16" s="82">
        <f>J16+L16+M16</f>
        <v>4750</v>
      </c>
      <c r="O16" s="25">
        <f>(J16+L16)*12%</f>
        <v>540</v>
      </c>
      <c r="P16" s="25">
        <f t="shared" si="3"/>
        <v>60.480000000000004</v>
      </c>
      <c r="Q16" s="27">
        <f t="shared" si="4"/>
        <v>135</v>
      </c>
      <c r="R16" s="26">
        <v>0</v>
      </c>
      <c r="S16" s="38">
        <v>26.63</v>
      </c>
      <c r="T16" s="37">
        <f t="shared" si="0"/>
        <v>762.11</v>
      </c>
      <c r="U16" s="29">
        <f t="shared" si="1"/>
        <v>3987.89</v>
      </c>
      <c r="V16" s="5"/>
    </row>
    <row r="17" spans="1:22" ht="18" x14ac:dyDescent="0.35">
      <c r="A17" s="11"/>
      <c r="B17" s="18">
        <f t="shared" si="5"/>
        <v>5</v>
      </c>
      <c r="C17" s="32"/>
      <c r="D17" s="33">
        <v>1036788</v>
      </c>
      <c r="E17" s="33"/>
      <c r="F17" s="22">
        <v>9901376522</v>
      </c>
      <c r="G17" s="77" t="s">
        <v>33</v>
      </c>
      <c r="H17" s="39" t="s">
        <v>34</v>
      </c>
      <c r="I17" s="36">
        <v>42740</v>
      </c>
      <c r="J17" s="37">
        <v>3000</v>
      </c>
      <c r="K17" s="26">
        <v>0</v>
      </c>
      <c r="L17" s="37">
        <v>1500</v>
      </c>
      <c r="M17" s="27">
        <v>250</v>
      </c>
      <c r="N17" s="82">
        <v>4750</v>
      </c>
      <c r="O17" s="25">
        <f t="shared" ref="O17:O18" si="6">(J17+L17)*12%</f>
        <v>540</v>
      </c>
      <c r="P17" s="25">
        <f t="shared" si="3"/>
        <v>60.480000000000004</v>
      </c>
      <c r="Q17" s="27">
        <f t="shared" si="4"/>
        <v>135</v>
      </c>
      <c r="R17" s="26">
        <v>0</v>
      </c>
      <c r="S17" s="38">
        <v>26.63</v>
      </c>
      <c r="T17" s="37">
        <f t="shared" si="0"/>
        <v>762.11</v>
      </c>
      <c r="U17" s="29">
        <f t="shared" si="1"/>
        <v>3987.89</v>
      </c>
      <c r="V17" s="5"/>
    </row>
    <row r="18" spans="1:22" ht="18" x14ac:dyDescent="0.35">
      <c r="A18" s="11"/>
      <c r="B18" s="18">
        <f t="shared" si="5"/>
        <v>6</v>
      </c>
      <c r="C18" s="32">
        <v>9901349724</v>
      </c>
      <c r="D18" s="33">
        <v>775403</v>
      </c>
      <c r="E18" s="33"/>
      <c r="F18" s="22">
        <v>9901513982</v>
      </c>
      <c r="G18" s="34" t="s">
        <v>35</v>
      </c>
      <c r="H18" s="39" t="s">
        <v>36</v>
      </c>
      <c r="I18" s="36">
        <v>44197</v>
      </c>
      <c r="J18" s="37">
        <v>3500</v>
      </c>
      <c r="K18" s="26">
        <v>0</v>
      </c>
      <c r="L18" s="37">
        <v>1500</v>
      </c>
      <c r="M18" s="27">
        <v>250</v>
      </c>
      <c r="N18" s="82">
        <f>SUM(J18:M18)</f>
        <v>5250</v>
      </c>
      <c r="O18" s="25">
        <f t="shared" si="6"/>
        <v>600</v>
      </c>
      <c r="P18" s="25">
        <f t="shared" si="3"/>
        <v>67.2</v>
      </c>
      <c r="Q18" s="27">
        <f t="shared" si="4"/>
        <v>150</v>
      </c>
      <c r="R18" s="26">
        <v>1216.17</v>
      </c>
      <c r="S18" s="38">
        <v>24.4</v>
      </c>
      <c r="T18" s="37">
        <f t="shared" si="0"/>
        <v>2057.77</v>
      </c>
      <c r="U18" s="29">
        <f t="shared" si="1"/>
        <v>3192.23</v>
      </c>
      <c r="V18" s="5"/>
    </row>
    <row r="19" spans="1:22" ht="18" customHeight="1" x14ac:dyDescent="0.35">
      <c r="A19" s="10"/>
      <c r="B19" s="18">
        <f t="shared" si="5"/>
        <v>7</v>
      </c>
      <c r="C19" s="41"/>
      <c r="D19" s="42">
        <v>1219521</v>
      </c>
      <c r="E19" s="22">
        <v>9901550188</v>
      </c>
      <c r="F19" s="40"/>
      <c r="G19" s="34" t="s">
        <v>50</v>
      </c>
      <c r="H19" s="35" t="s">
        <v>51</v>
      </c>
      <c r="I19" s="24">
        <v>44713</v>
      </c>
      <c r="J19" s="37">
        <f>(4500)</f>
        <v>4500</v>
      </c>
      <c r="K19" s="25">
        <v>0</v>
      </c>
      <c r="L19" s="37">
        <f>(2000)</f>
        <v>2000</v>
      </c>
      <c r="M19" s="25">
        <f>(250)</f>
        <v>250</v>
      </c>
      <c r="N19" s="82">
        <f>SUM(J19:M19)</f>
        <v>6750</v>
      </c>
      <c r="O19" s="25">
        <f>(J19+L19)*13%</f>
        <v>845</v>
      </c>
      <c r="P19" s="25">
        <f t="shared" si="3"/>
        <v>87.36</v>
      </c>
      <c r="Q19" s="27">
        <f t="shared" si="4"/>
        <v>195</v>
      </c>
      <c r="R19" s="26">
        <v>2500</v>
      </c>
      <c r="S19" s="43">
        <v>80.900000000000006</v>
      </c>
      <c r="T19" s="37">
        <f t="shared" si="0"/>
        <v>3708.26</v>
      </c>
      <c r="U19" s="29">
        <f t="shared" si="1"/>
        <v>3041.74</v>
      </c>
      <c r="V19" s="5"/>
    </row>
    <row r="20" spans="1:22" ht="18" x14ac:dyDescent="0.35">
      <c r="A20" s="10"/>
      <c r="B20" s="18">
        <f t="shared" si="5"/>
        <v>8</v>
      </c>
      <c r="C20" s="44"/>
      <c r="D20" s="20">
        <v>1219451</v>
      </c>
      <c r="E20" s="45">
        <v>9901560038</v>
      </c>
      <c r="F20" s="46"/>
      <c r="G20" s="83" t="s">
        <v>54</v>
      </c>
      <c r="H20" s="84" t="s">
        <v>49</v>
      </c>
      <c r="I20" s="24">
        <v>44719</v>
      </c>
      <c r="J20" s="37">
        <f>(3000)</f>
        <v>3000</v>
      </c>
      <c r="K20" s="25">
        <v>0</v>
      </c>
      <c r="L20" s="47">
        <f>(1500)</f>
        <v>1500</v>
      </c>
      <c r="M20" s="25">
        <f>(250)</f>
        <v>250</v>
      </c>
      <c r="N20" s="82">
        <f t="shared" ref="N20:N21" si="7">SUM(J20:M20)</f>
        <v>4750</v>
      </c>
      <c r="O20" s="25">
        <f>(J20+L20)*12%</f>
        <v>540</v>
      </c>
      <c r="P20" s="25">
        <f t="shared" si="3"/>
        <v>60.480000000000004</v>
      </c>
      <c r="Q20" s="48">
        <f t="shared" si="4"/>
        <v>135</v>
      </c>
      <c r="R20" s="26">
        <v>0</v>
      </c>
      <c r="S20" s="43">
        <v>20</v>
      </c>
      <c r="T20" s="37">
        <f t="shared" si="0"/>
        <v>755.48</v>
      </c>
      <c r="U20" s="29">
        <f t="shared" si="1"/>
        <v>3994.52</v>
      </c>
      <c r="V20" s="5"/>
    </row>
    <row r="21" spans="1:22" ht="18" x14ac:dyDescent="0.35">
      <c r="A21" s="10"/>
      <c r="B21" s="18">
        <v>9</v>
      </c>
      <c r="C21" s="44"/>
      <c r="D21" s="18"/>
      <c r="E21" s="45"/>
      <c r="F21" s="46"/>
      <c r="G21" s="85" t="s">
        <v>52</v>
      </c>
      <c r="H21" s="84" t="s">
        <v>53</v>
      </c>
      <c r="I21" s="24">
        <v>44743</v>
      </c>
      <c r="J21" s="37">
        <v>3500</v>
      </c>
      <c r="K21" s="25">
        <v>0</v>
      </c>
      <c r="L21" s="37">
        <v>1500</v>
      </c>
      <c r="M21" s="25">
        <v>250</v>
      </c>
      <c r="N21" s="82">
        <f t="shared" si="7"/>
        <v>5250</v>
      </c>
      <c r="O21" s="25">
        <f>(J21+L21)*12%</f>
        <v>600</v>
      </c>
      <c r="P21" s="25">
        <f t="shared" si="3"/>
        <v>67.2</v>
      </c>
      <c r="Q21" s="27">
        <f t="shared" si="4"/>
        <v>150</v>
      </c>
      <c r="R21" s="25">
        <v>0</v>
      </c>
      <c r="S21" s="43">
        <v>25</v>
      </c>
      <c r="T21" s="37">
        <f t="shared" si="0"/>
        <v>842.2</v>
      </c>
      <c r="U21" s="29">
        <f t="shared" si="1"/>
        <v>4407.8</v>
      </c>
      <c r="V21" s="5"/>
    </row>
    <row r="22" spans="1:22" x14ac:dyDescent="0.35">
      <c r="A22" s="10"/>
      <c r="B22" s="49"/>
      <c r="C22" s="49"/>
      <c r="D22" s="49"/>
      <c r="E22" s="49"/>
      <c r="F22" s="49"/>
      <c r="G22" s="50"/>
      <c r="H22" s="94" t="s">
        <v>37</v>
      </c>
      <c r="I22" s="99"/>
      <c r="J22" s="51">
        <f t="shared" ref="J22:T22" si="8">SUM(J13:J21)</f>
        <v>42700</v>
      </c>
      <c r="K22" s="51">
        <f t="shared" si="8"/>
        <v>0</v>
      </c>
      <c r="L22" s="51">
        <f t="shared" si="8"/>
        <v>15500</v>
      </c>
      <c r="M22" s="51">
        <f t="shared" si="8"/>
        <v>2250</v>
      </c>
      <c r="N22" s="51">
        <f t="shared" si="8"/>
        <v>60450</v>
      </c>
      <c r="O22" s="51">
        <f t="shared" si="8"/>
        <v>7749</v>
      </c>
      <c r="P22" s="51">
        <f t="shared" si="8"/>
        <v>782.20800000000008</v>
      </c>
      <c r="Q22" s="51">
        <f t="shared" si="8"/>
        <v>1746</v>
      </c>
      <c r="R22" s="51">
        <f t="shared" si="8"/>
        <v>3716.17</v>
      </c>
      <c r="S22" s="51">
        <f t="shared" si="8"/>
        <v>746.75</v>
      </c>
      <c r="T22" s="51">
        <f t="shared" si="8"/>
        <v>14740.127999999999</v>
      </c>
      <c r="U22" s="51">
        <f>SUM(U13:U21)</f>
        <v>45709.871999999996</v>
      </c>
      <c r="V22" s="5"/>
    </row>
    <row r="23" spans="1:22" x14ac:dyDescent="0.35">
      <c r="A23" s="10"/>
      <c r="B23" s="49"/>
      <c r="C23" s="49"/>
      <c r="D23" s="49"/>
      <c r="E23" s="49"/>
      <c r="F23" s="49"/>
      <c r="G23" s="50"/>
      <c r="H23" s="52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2"/>
    </row>
    <row r="24" spans="1:22" x14ac:dyDescent="0.35">
      <c r="A24" s="10"/>
      <c r="B24" s="55"/>
      <c r="C24" s="55"/>
      <c r="D24" s="55"/>
      <c r="E24" s="55"/>
      <c r="F24" s="55"/>
      <c r="G24" s="56"/>
      <c r="H24" s="56"/>
      <c r="I24" s="56"/>
      <c r="J24" s="54"/>
      <c r="K24" s="54"/>
      <c r="L24" s="54"/>
      <c r="M24" s="54"/>
      <c r="N24" s="54"/>
      <c r="O24" s="57"/>
      <c r="P24" s="57"/>
      <c r="Q24" s="57"/>
      <c r="R24" s="57"/>
      <c r="S24" s="87"/>
      <c r="T24" s="87"/>
      <c r="U24" s="58"/>
      <c r="V24" s="5"/>
    </row>
    <row r="25" spans="1:22" ht="18" thickBot="1" x14ac:dyDescent="0.4">
      <c r="A25" s="10"/>
      <c r="B25" s="55"/>
      <c r="C25" s="55"/>
      <c r="D25" s="55"/>
      <c r="E25" s="55"/>
      <c r="F25" s="55"/>
      <c r="G25" s="59"/>
      <c r="H25" s="56"/>
      <c r="I25" s="56"/>
      <c r="J25" s="54"/>
      <c r="K25" s="54"/>
      <c r="L25" s="54"/>
      <c r="M25" s="54"/>
      <c r="N25" s="54"/>
      <c r="O25" s="57"/>
      <c r="P25" s="57"/>
      <c r="Q25" s="57"/>
      <c r="R25" s="57"/>
      <c r="S25" s="86" t="s">
        <v>38</v>
      </c>
      <c r="T25" s="86"/>
      <c r="U25" s="60">
        <f>U13+U14+U15+U16+U17+U18+U19+U20+U21</f>
        <v>45709.871999999996</v>
      </c>
      <c r="V25" s="5"/>
    </row>
    <row r="26" spans="1:22" ht="18" thickTop="1" x14ac:dyDescent="0.35">
      <c r="A26" s="10"/>
      <c r="B26" s="55"/>
      <c r="C26" s="55"/>
      <c r="D26" s="55"/>
      <c r="E26" s="55"/>
      <c r="F26" s="55"/>
      <c r="G26" s="59"/>
      <c r="H26" s="56"/>
      <c r="I26" s="56"/>
      <c r="J26" s="57"/>
      <c r="K26" s="57"/>
      <c r="L26" s="57"/>
      <c r="M26" s="57"/>
      <c r="N26" s="57"/>
      <c r="O26" s="57"/>
      <c r="P26" s="57"/>
      <c r="Q26" s="57"/>
      <c r="R26" s="57"/>
      <c r="S26" s="61"/>
      <c r="T26" s="61"/>
      <c r="U26" s="62"/>
      <c r="V26" s="5"/>
    </row>
    <row r="27" spans="1:22" x14ac:dyDescent="0.35">
      <c r="A27" s="6"/>
      <c r="B27" s="55"/>
      <c r="C27" s="55"/>
      <c r="D27" s="55"/>
      <c r="E27" s="55"/>
      <c r="F27" s="55"/>
      <c r="G27" s="59"/>
      <c r="H27" s="56"/>
      <c r="I27" s="56"/>
      <c r="J27" s="57"/>
      <c r="K27" s="57"/>
      <c r="L27" s="57"/>
      <c r="M27" s="57"/>
      <c r="N27" s="57"/>
      <c r="O27" s="63"/>
      <c r="P27" s="57"/>
      <c r="Q27" s="63"/>
      <c r="R27" s="63"/>
      <c r="S27" s="64"/>
      <c r="T27" s="64"/>
      <c r="U27" s="65"/>
      <c r="V27" s="5"/>
    </row>
    <row r="28" spans="1:22" x14ac:dyDescent="0.35">
      <c r="A28" s="6"/>
      <c r="B28" s="55"/>
      <c r="C28" s="55"/>
      <c r="D28" s="55"/>
      <c r="E28" s="55"/>
      <c r="F28" s="55"/>
      <c r="G28" s="59"/>
      <c r="H28" s="56"/>
      <c r="I28" s="56"/>
      <c r="J28" s="57"/>
      <c r="K28" s="57"/>
      <c r="L28" s="57"/>
      <c r="M28" s="57"/>
      <c r="N28" s="57"/>
      <c r="O28" s="63"/>
      <c r="P28" s="57"/>
      <c r="Q28" s="63"/>
      <c r="R28" s="63"/>
      <c r="S28" s="64"/>
      <c r="T28" s="64"/>
      <c r="U28" s="65"/>
      <c r="V28" s="5"/>
    </row>
    <row r="29" spans="1:22" x14ac:dyDescent="0.35">
      <c r="A29" s="6"/>
      <c r="B29" s="55"/>
      <c r="C29" s="55"/>
      <c r="D29" s="55"/>
      <c r="E29" s="55"/>
      <c r="F29" s="55"/>
      <c r="G29" s="59"/>
      <c r="H29" s="56"/>
      <c r="I29" s="56"/>
      <c r="J29" s="57"/>
      <c r="K29" s="57"/>
      <c r="L29" s="57"/>
      <c r="M29" s="57"/>
      <c r="N29" s="57"/>
      <c r="O29" s="63"/>
      <c r="P29" s="57"/>
      <c r="Q29" s="63"/>
      <c r="R29" s="63"/>
      <c r="S29" s="64"/>
      <c r="T29" s="64"/>
      <c r="U29" s="65"/>
      <c r="V29" s="5"/>
    </row>
    <row r="30" spans="1:22" x14ac:dyDescent="0.35">
      <c r="A30" s="6"/>
      <c r="B30" s="55"/>
      <c r="C30" s="55"/>
      <c r="D30" s="55"/>
      <c r="E30" s="55"/>
      <c r="F30" s="55"/>
      <c r="G30" s="59"/>
      <c r="H30" s="56"/>
      <c r="I30" s="56"/>
      <c r="J30" s="57"/>
      <c r="K30" s="57"/>
      <c r="L30" s="57"/>
      <c r="M30" s="57"/>
      <c r="N30" s="57"/>
      <c r="O30" s="63"/>
      <c r="P30" s="57"/>
      <c r="Q30" s="63"/>
      <c r="R30" s="63"/>
      <c r="S30" s="64"/>
      <c r="T30" s="64"/>
      <c r="U30" s="65"/>
      <c r="V30" s="5"/>
    </row>
    <row r="31" spans="1:22" x14ac:dyDescent="0.35">
      <c r="A31" s="6"/>
      <c r="B31" s="55"/>
      <c r="C31" s="55"/>
      <c r="D31" s="55"/>
      <c r="E31" s="55"/>
      <c r="F31" s="55"/>
      <c r="G31" s="59"/>
      <c r="H31" s="56"/>
      <c r="I31" s="56"/>
      <c r="J31" s="57"/>
      <c r="K31" s="57"/>
      <c r="L31" s="57"/>
      <c r="M31" s="57"/>
      <c r="N31" s="57"/>
      <c r="O31" s="63"/>
      <c r="P31" s="57"/>
      <c r="Q31" s="63"/>
      <c r="R31" s="63"/>
      <c r="S31" s="64"/>
      <c r="T31" s="64"/>
      <c r="U31" s="65"/>
      <c r="V31" s="5"/>
    </row>
    <row r="32" spans="1:22" x14ac:dyDescent="0.35">
      <c r="A32" s="6"/>
      <c r="B32" s="55"/>
      <c r="C32" s="55"/>
      <c r="D32" s="55"/>
      <c r="E32" s="55"/>
      <c r="F32" s="55"/>
      <c r="G32" s="59"/>
      <c r="H32" s="56"/>
      <c r="I32" s="56"/>
      <c r="J32" s="57"/>
      <c r="K32" s="57"/>
      <c r="L32" s="57"/>
      <c r="M32" s="57"/>
      <c r="N32" s="57"/>
      <c r="O32" s="63"/>
      <c r="P32" s="57"/>
      <c r="Q32" s="63"/>
      <c r="R32" s="63"/>
      <c r="S32" s="64"/>
      <c r="T32" s="64"/>
      <c r="U32" s="65"/>
      <c r="V32" s="5"/>
    </row>
    <row r="33" spans="1:22" x14ac:dyDescent="0.35">
      <c r="A33" s="6"/>
      <c r="B33" s="55"/>
      <c r="C33" s="55"/>
      <c r="D33" s="55"/>
      <c r="E33" s="55"/>
      <c r="F33" s="55"/>
      <c r="G33" s="59"/>
      <c r="H33" s="56"/>
      <c r="I33" s="56"/>
      <c r="J33" s="57"/>
      <c r="K33" s="57"/>
      <c r="L33" s="57"/>
      <c r="M33" s="57"/>
      <c r="N33" s="57"/>
      <c r="O33" s="63"/>
      <c r="P33" s="57"/>
      <c r="Q33" s="63"/>
      <c r="R33" s="63"/>
      <c r="S33" s="64"/>
      <c r="T33" s="64"/>
      <c r="U33" s="65"/>
      <c r="V33" s="5"/>
    </row>
    <row r="34" spans="1:22" x14ac:dyDescent="0.35">
      <c r="A34" s="6"/>
      <c r="B34" s="55"/>
      <c r="C34" s="55"/>
      <c r="D34" s="55"/>
      <c r="E34" s="55"/>
      <c r="F34" s="55"/>
      <c r="G34" s="59"/>
      <c r="H34" s="56"/>
      <c r="I34" s="56"/>
      <c r="J34" s="57"/>
      <c r="K34" s="57"/>
      <c r="L34" s="57"/>
      <c r="M34" s="57"/>
      <c r="N34" s="57"/>
      <c r="O34" s="63"/>
      <c r="P34" s="57"/>
      <c r="Q34" s="63"/>
      <c r="R34" s="63"/>
      <c r="S34" s="64"/>
      <c r="T34" s="64"/>
      <c r="U34" s="65"/>
      <c r="V34" s="5"/>
    </row>
    <row r="35" spans="1:22" x14ac:dyDescent="0.35">
      <c r="A35" s="6"/>
      <c r="B35" s="55"/>
      <c r="C35" s="55"/>
      <c r="D35" s="55"/>
      <c r="E35" s="55"/>
      <c r="F35" s="55"/>
      <c r="G35" s="59"/>
      <c r="H35" s="56"/>
      <c r="I35" s="56"/>
      <c r="J35" s="57"/>
      <c r="K35" s="57"/>
      <c r="L35" s="57"/>
      <c r="M35" s="57"/>
      <c r="N35" s="57"/>
      <c r="O35" s="66"/>
      <c r="P35" s="63"/>
      <c r="Q35" s="63"/>
      <c r="R35" s="67"/>
      <c r="S35" s="67"/>
      <c r="T35" s="67"/>
      <c r="U35" s="65"/>
      <c r="V35" s="5"/>
    </row>
    <row r="36" spans="1:22" x14ac:dyDescent="0.35">
      <c r="A36" s="6"/>
      <c r="B36" s="55"/>
      <c r="C36" s="55"/>
      <c r="D36" s="55"/>
      <c r="E36" s="55"/>
      <c r="F36" s="55"/>
      <c r="G36" s="63"/>
      <c r="H36" s="63"/>
      <c r="I36" s="63"/>
      <c r="J36" s="63"/>
      <c r="K36" s="63"/>
      <c r="L36" s="63"/>
      <c r="M36" s="63"/>
      <c r="N36" s="63"/>
      <c r="O36" s="65"/>
      <c r="P36" s="68"/>
      <c r="Q36" s="88"/>
      <c r="R36" s="88"/>
      <c r="S36" s="67"/>
      <c r="T36" s="67"/>
      <c r="U36" s="65"/>
      <c r="V36" s="2"/>
    </row>
    <row r="37" spans="1:22" x14ac:dyDescent="0.35">
      <c r="A37" s="6"/>
      <c r="B37" s="65"/>
      <c r="C37" s="65"/>
      <c r="D37" s="66" t="s">
        <v>39</v>
      </c>
      <c r="E37" s="66" t="s">
        <v>39</v>
      </c>
      <c r="F37" s="66"/>
      <c r="G37" s="66" t="s">
        <v>39</v>
      </c>
      <c r="H37" s="69"/>
      <c r="I37" s="70"/>
      <c r="J37" s="67"/>
      <c r="K37" s="67"/>
      <c r="L37" s="67"/>
      <c r="M37" s="67"/>
      <c r="N37" s="65"/>
      <c r="O37" s="65"/>
      <c r="P37" s="68" t="s">
        <v>40</v>
      </c>
      <c r="Q37" s="89"/>
      <c r="R37" s="89"/>
      <c r="S37" s="89"/>
      <c r="T37" s="65"/>
      <c r="U37" s="65"/>
      <c r="V37" s="2"/>
    </row>
    <row r="38" spans="1:22" x14ac:dyDescent="0.35">
      <c r="A38" s="6"/>
      <c r="B38" s="71"/>
      <c r="C38" s="71"/>
      <c r="D38" s="71"/>
      <c r="E38" s="71"/>
      <c r="F38" s="71"/>
      <c r="G38" s="70"/>
      <c r="H38" s="70" t="s">
        <v>41</v>
      </c>
      <c r="I38" s="88"/>
      <c r="J38" s="88"/>
      <c r="K38" s="88"/>
      <c r="L38" s="88"/>
      <c r="M38" s="88"/>
      <c r="N38" s="65"/>
      <c r="O38" s="65"/>
      <c r="P38" s="68"/>
      <c r="Q38" s="90" t="s">
        <v>42</v>
      </c>
      <c r="R38" s="90"/>
      <c r="S38" s="90"/>
      <c r="T38" s="67"/>
      <c r="U38" s="72"/>
      <c r="V38" s="2"/>
    </row>
    <row r="39" spans="1:22" x14ac:dyDescent="0.35">
      <c r="A39" s="6"/>
      <c r="B39" s="71"/>
      <c r="C39" s="71"/>
      <c r="D39" s="71"/>
      <c r="E39" s="71"/>
      <c r="F39" s="71"/>
      <c r="G39" s="70"/>
      <c r="H39" s="70" t="s">
        <v>43</v>
      </c>
      <c r="I39" s="88"/>
      <c r="J39" s="88"/>
      <c r="K39" s="88"/>
      <c r="L39" s="88"/>
      <c r="M39" s="88"/>
      <c r="N39" s="65"/>
      <c r="O39" s="65"/>
      <c r="P39" s="67"/>
      <c r="Q39" s="91" t="s">
        <v>44</v>
      </c>
      <c r="R39" s="91"/>
      <c r="S39" s="91"/>
      <c r="T39" s="72"/>
      <c r="U39" s="73" t="s">
        <v>46</v>
      </c>
      <c r="V39" s="2"/>
    </row>
    <row r="40" spans="1:22" ht="18" x14ac:dyDescent="0.35">
      <c r="A40" s="12"/>
      <c r="B40" s="65"/>
      <c r="C40" s="65"/>
      <c r="D40" s="65"/>
      <c r="E40" s="65"/>
      <c r="F40" s="65"/>
      <c r="G40" s="70"/>
      <c r="H40" s="70" t="s">
        <v>45</v>
      </c>
      <c r="I40" s="88"/>
      <c r="J40" s="88"/>
      <c r="K40" s="88"/>
      <c r="L40" s="88"/>
      <c r="M40" s="88"/>
      <c r="N40" s="65"/>
      <c r="O40" s="74"/>
      <c r="P40" s="65"/>
      <c r="Q40" s="88" t="s">
        <v>45</v>
      </c>
      <c r="R40" s="88"/>
      <c r="S40" s="88"/>
      <c r="T40" s="75"/>
      <c r="U40" s="74"/>
      <c r="V40" s="2"/>
    </row>
    <row r="41" spans="1:22" ht="18" x14ac:dyDescent="0.35">
      <c r="A41" s="12"/>
      <c r="B41" s="65"/>
      <c r="C41" s="65"/>
      <c r="D41" s="65"/>
      <c r="E41" s="65"/>
      <c r="F41" s="65"/>
      <c r="G41" s="72"/>
      <c r="H41" s="72"/>
      <c r="I41" s="65"/>
      <c r="J41" s="65"/>
      <c r="K41" s="65"/>
      <c r="L41" s="65"/>
      <c r="M41" s="65"/>
      <c r="N41" s="65"/>
      <c r="O41" s="74"/>
      <c r="P41" s="74"/>
      <c r="Q41" s="74"/>
      <c r="R41" s="74"/>
      <c r="S41" s="74"/>
      <c r="T41" s="76"/>
      <c r="U41" s="74"/>
      <c r="V41" s="2"/>
    </row>
    <row r="42" spans="1:22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3"/>
      <c r="O42" s="12"/>
      <c r="P42" s="12"/>
      <c r="Q42" s="12"/>
      <c r="R42" s="12"/>
      <c r="S42" s="12"/>
      <c r="T42" s="12"/>
      <c r="U42" s="12"/>
    </row>
    <row r="43" spans="1:2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x14ac:dyDescent="0.3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P44" s="2"/>
      <c r="Q44" s="2"/>
    </row>
    <row r="45" spans="1:22" x14ac:dyDescent="0.3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sheetProtection algorithmName="SHA-512" hashValue="7i7y+areFfCU43PnHWRLh7mAm4QbZBYhZsBXlsiIAhFp06Snr4MiwOzcA+pQLgw+OKsl/assynZWARgknOkyMw==" saltValue="zRMbKge740gCLru2tsjKcA==" spinCount="100000" sheet="1" formatCells="0" formatColumns="0" formatRows="0" insertColumns="0" insertRows="0" insertHyperlinks="0" deleteColumns="0" deleteRows="0" sort="0" autoFilter="0" pivotTables="0"/>
  <mergeCells count="36">
    <mergeCell ref="F9:F12"/>
    <mergeCell ref="B6:U6"/>
    <mergeCell ref="B8:U8"/>
    <mergeCell ref="B9:B12"/>
    <mergeCell ref="C9:C12"/>
    <mergeCell ref="D9:D12"/>
    <mergeCell ref="E9:E12"/>
    <mergeCell ref="G9:G12"/>
    <mergeCell ref="H9:H12"/>
    <mergeCell ref="I9:I12"/>
    <mergeCell ref="U9:U12"/>
    <mergeCell ref="L10:M10"/>
    <mergeCell ref="J11:J12"/>
    <mergeCell ref="K11:K12"/>
    <mergeCell ref="L11:L12"/>
    <mergeCell ref="T9:T12"/>
    <mergeCell ref="S11:S12"/>
    <mergeCell ref="J9:M9"/>
    <mergeCell ref="N9:N12"/>
    <mergeCell ref="O9:S9"/>
    <mergeCell ref="H22:I22"/>
    <mergeCell ref="M11:M12"/>
    <mergeCell ref="O11:O12"/>
    <mergeCell ref="P11:P12"/>
    <mergeCell ref="Q11:Q12"/>
    <mergeCell ref="R11:R12"/>
    <mergeCell ref="S25:T25"/>
    <mergeCell ref="S24:T24"/>
    <mergeCell ref="I40:M40"/>
    <mergeCell ref="I38:M38"/>
    <mergeCell ref="I39:M39"/>
    <mergeCell ref="Q36:R36"/>
    <mergeCell ref="Q37:S37"/>
    <mergeCell ref="Q38:S38"/>
    <mergeCell ref="Q39:S39"/>
    <mergeCell ref="Q40:S40"/>
  </mergeCells>
  <pageMargins left="0.23622047244094491" right="0.23622047244094491" top="0.74803149606299213" bottom="0.74803149606299213" header="0.31496062992125984" footer="0.31496062992125984"/>
  <pageSetup scale="57" orientation="landscape" r:id="rId1"/>
  <ignoredErrors>
    <ignoredError sqref="N18 N20:N21" formulaRange="1"/>
    <ignoredError sqref="O19 N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2022-09-01T21:36:34Z</dcterms:modified>
</cp:coreProperties>
</file>