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lZ7rmY07NHrW/K8i+iu84zgAiMF0EeJk6lZzE9xTnjCLSnqKCHT78ehAGLumouoIkkbtv6Ih7drg52nRWuFmtw==" workbookSaltValue="OLG8nN4nKR+UiZDSsj1TjA==" workbookSpinCount="100000" lockStructure="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N16" i="1"/>
  <c r="N17" i="1"/>
  <c r="N18" i="1"/>
  <c r="N20" i="1"/>
  <c r="M22" i="1" l="1"/>
  <c r="E22" i="1" l="1"/>
  <c r="L22" i="1"/>
  <c r="G21" i="1" l="1"/>
  <c r="F21" i="1"/>
  <c r="D21" i="1"/>
  <c r="J21" i="1" l="1"/>
  <c r="N21" i="1"/>
  <c r="I21" i="1"/>
  <c r="H21" i="1"/>
  <c r="K21" i="1"/>
  <c r="O21" i="1" l="1"/>
  <c r="P21" i="1" s="1"/>
  <c r="G13" i="1"/>
  <c r="F13" i="1"/>
  <c r="D13" i="1"/>
  <c r="N13" i="1" l="1"/>
  <c r="I13" i="1"/>
  <c r="J13" i="1"/>
  <c r="G19" i="1"/>
  <c r="F19" i="1"/>
  <c r="D19" i="1"/>
  <c r="N19" i="1" s="1"/>
  <c r="I19" i="1" l="1"/>
  <c r="I20" i="1"/>
  <c r="K20" i="1" l="1"/>
  <c r="J20" i="1"/>
  <c r="H20" i="1"/>
  <c r="O20" i="1" l="1"/>
  <c r="P20" i="1" s="1"/>
  <c r="A14" i="1" l="1"/>
  <c r="A15" i="1" s="1"/>
  <c r="A16" i="1" s="1"/>
  <c r="A17" i="1" s="1"/>
  <c r="A18" i="1" s="1"/>
  <c r="A19" i="1" s="1"/>
  <c r="A20" i="1" s="1"/>
  <c r="A21" i="1" s="1"/>
  <c r="G15" i="1"/>
  <c r="G22" i="1" s="1"/>
  <c r="F15" i="1"/>
  <c r="F22" i="1" s="1"/>
  <c r="D15" i="1"/>
  <c r="N15" i="1" l="1"/>
  <c r="N22" i="1" s="1"/>
  <c r="D22" i="1"/>
  <c r="I15" i="1"/>
  <c r="H15" i="1"/>
  <c r="J15" i="1"/>
  <c r="K15" i="1" l="1"/>
  <c r="O15" i="1" s="1"/>
  <c r="J19" i="1" l="1"/>
  <c r="K19" i="1"/>
  <c r="H19" i="1"/>
  <c r="O19" i="1" l="1"/>
  <c r="P19" i="1" s="1"/>
  <c r="H14" i="1" l="1"/>
  <c r="I14" i="1"/>
  <c r="J14" i="1"/>
  <c r="K14" i="1"/>
  <c r="O14" i="1" l="1"/>
  <c r="P14" i="1" s="1"/>
  <c r="K18" i="1" l="1"/>
  <c r="J18" i="1"/>
  <c r="I18" i="1"/>
  <c r="H18" i="1"/>
  <c r="K17" i="1"/>
  <c r="J17" i="1"/>
  <c r="I17" i="1"/>
  <c r="K16" i="1"/>
  <c r="J16" i="1"/>
  <c r="I16" i="1"/>
  <c r="H16" i="1"/>
  <c r="K13" i="1"/>
  <c r="O13" i="1" s="1"/>
  <c r="H13" i="1"/>
  <c r="H22" i="1" s="1"/>
  <c r="O17" i="1" l="1"/>
  <c r="P17" i="1" s="1"/>
  <c r="O16" i="1"/>
  <c r="P16" i="1" s="1"/>
  <c r="O18" i="1"/>
  <c r="P18" i="1" s="1"/>
  <c r="K22" i="1"/>
  <c r="I22" i="1"/>
  <c r="J22" i="1"/>
  <c r="O22" i="1" l="1"/>
  <c r="P15" i="1"/>
  <c r="P13" i="1"/>
  <c r="P22" i="1" l="1"/>
</calcChain>
</file>

<file path=xl/sharedStrings.xml><?xml version="1.0" encoding="utf-8"?>
<sst xmlns="http://schemas.openxmlformats.org/spreadsheetml/2006/main" count="43" uniqueCount="43">
  <si>
    <t xml:space="preserve"> </t>
  </si>
  <si>
    <t>No.</t>
  </si>
  <si>
    <t>NOMBRE</t>
  </si>
  <si>
    <t>Puesto Oficial</t>
  </si>
  <si>
    <t>Devengado Mensual</t>
  </si>
  <si>
    <t>Total Devengado Mensual</t>
  </si>
  <si>
    <t>Deducciones</t>
  </si>
  <si>
    <t>Total
Deducciones</t>
  </si>
  <si>
    <t>Líquido</t>
  </si>
  <si>
    <t>Renglón 021</t>
  </si>
  <si>
    <t>Renglón 026</t>
  </si>
  <si>
    <t>Renglón 027</t>
  </si>
  <si>
    <t>Sueldo
Mensual</t>
  </si>
  <si>
    <t>Bono 
Profesional</t>
  </si>
  <si>
    <t>Bono 
Monetario</t>
  </si>
  <si>
    <t>Bono 
66-2000</t>
  </si>
  <si>
    <t>Montepío</t>
  </si>
  <si>
    <t>Fianza</t>
  </si>
  <si>
    <t>IGSS</t>
  </si>
  <si>
    <t>Amort. Bantrab</t>
  </si>
  <si>
    <t>ISR</t>
  </si>
  <si>
    <t>PROMEDIO POR 12 MESES</t>
  </si>
  <si>
    <t xml:space="preserve">Encargada de Compras </t>
  </si>
  <si>
    <t>Walter Gregorio Berganza Guinea</t>
  </si>
  <si>
    <t xml:space="preserve">Encargado de Presupuesto </t>
  </si>
  <si>
    <t>Mercy Elizabeth Edelman Rivas</t>
  </si>
  <si>
    <t>Sibia de Jesús Debroy Franco</t>
  </si>
  <si>
    <t>Encargada de Bodega</t>
  </si>
  <si>
    <t>Claudia Maribel Duran Rosales</t>
  </si>
  <si>
    <t xml:space="preserve">Encargada de Inventarios </t>
  </si>
  <si>
    <t xml:space="preserve">Jaime Orlando Velásquez Santizo </t>
  </si>
  <si>
    <t xml:space="preserve">Encargado de Tesorería </t>
  </si>
  <si>
    <t xml:space="preserve">Sub totales </t>
  </si>
  <si>
    <t>Encargada de Nómina</t>
  </si>
  <si>
    <t>Encargado de Cobro</t>
  </si>
  <si>
    <t>Rudy Rolando Hernández Juárez</t>
  </si>
  <si>
    <t xml:space="preserve">Jaquelin Abigail Alvarez Arana </t>
  </si>
  <si>
    <t xml:space="preserve">Encargada de Contabilidad </t>
  </si>
  <si>
    <t xml:space="preserve">Karen Rocio Villanueva Soto </t>
  </si>
  <si>
    <t xml:space="preserve">Jose Rolando Orellana Pineda </t>
  </si>
  <si>
    <t>AUTORIDAD PARA EL MANEJO SUSTENTABLE DE LA CUENCA Y DEL LAGO DE AMATITLÁN
NÓMINA DE SUELDOS PERSONAL CONTRATADO BAJO EL  RENGLÓN 021 "PERSONAL SUPERNUMERARIO"  
CORRESPONDIENTE A DICIEMBRE 2022</t>
  </si>
  <si>
    <t>Encargado de caja chica</t>
  </si>
  <si>
    <t>MINISTERIO DE TRABAJO -DECRETO- 81-71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</si>
</sst>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name val="Century Gothic"/>
      <family val="2"/>
    </font>
    <font>
      <b/>
      <sz val="12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8" fillId="0" borderId="0" xfId="0" applyFont="1"/>
    <xf numFmtId="44" fontId="0" fillId="0" borderId="0" xfId="0" applyNumberFormat="1"/>
    <xf numFmtId="44" fontId="8" fillId="0" borderId="0" xfId="0" applyNumberFormat="1" applyFont="1"/>
    <xf numFmtId="0" fontId="5" fillId="0" borderId="0" xfId="2" applyFont="1" applyAlignment="1" applyProtection="1">
      <alignment vertical="center"/>
      <protection hidden="1"/>
    </xf>
    <xf numFmtId="44" fontId="5" fillId="0" borderId="0" xfId="2" applyNumberFormat="1" applyFont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44" fontId="6" fillId="0" borderId="0" xfId="0" applyNumberFormat="1" applyFont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wrapText="1"/>
      <protection hidden="1"/>
    </xf>
    <xf numFmtId="0" fontId="6" fillId="0" borderId="0" xfId="2" applyFont="1" applyFill="1" applyAlignment="1" applyProtection="1">
      <alignment horizontal="center" vertical="center"/>
      <protection hidden="1"/>
    </xf>
    <xf numFmtId="0" fontId="6" fillId="0" borderId="0" xfId="2" applyFont="1" applyFill="1" applyAlignment="1" applyProtection="1">
      <alignment horizontal="left" vertical="center"/>
      <protection hidden="1"/>
    </xf>
    <xf numFmtId="44" fontId="6" fillId="0" borderId="0" xfId="2" applyNumberFormat="1" applyFont="1" applyFill="1" applyAlignment="1" applyProtection="1">
      <alignment horizontal="center" vertical="center"/>
      <protection hidden="1"/>
    </xf>
    <xf numFmtId="0" fontId="6" fillId="0" borderId="0" xfId="3" applyFont="1" applyFill="1" applyBorder="1" applyAlignment="1" applyProtection="1">
      <alignment vertical="center"/>
      <protection hidden="1"/>
    </xf>
    <xf numFmtId="44" fontId="6" fillId="0" borderId="0" xfId="3" applyNumberFormat="1" applyFont="1" applyFill="1" applyBorder="1" applyAlignment="1" applyProtection="1">
      <alignment vertical="center"/>
      <protection hidden="1"/>
    </xf>
    <xf numFmtId="0" fontId="6" fillId="2" borderId="1" xfId="2" applyFont="1" applyFill="1" applyBorder="1" applyAlignment="1" applyProtection="1">
      <alignment horizontal="center" vertical="center"/>
      <protection hidden="1"/>
    </xf>
    <xf numFmtId="0" fontId="6" fillId="2" borderId="2" xfId="2" applyFont="1" applyFill="1" applyBorder="1" applyAlignment="1" applyProtection="1">
      <alignment horizontal="center" vertical="center" wrapText="1"/>
      <protection hidden="1"/>
    </xf>
    <xf numFmtId="0" fontId="6" fillId="2" borderId="3" xfId="2" applyFont="1" applyFill="1" applyBorder="1" applyAlignment="1" applyProtection="1">
      <alignment horizontal="center" vertical="center" wrapText="1"/>
      <protection hidden="1"/>
    </xf>
    <xf numFmtId="0" fontId="6" fillId="2" borderId="4" xfId="2" applyFont="1" applyFill="1" applyBorder="1" applyAlignment="1" applyProtection="1">
      <alignment horizontal="center" vertical="center"/>
      <protection hidden="1"/>
    </xf>
    <xf numFmtId="0" fontId="6" fillId="2" borderId="5" xfId="2" applyFont="1" applyFill="1" applyBorder="1" applyAlignment="1" applyProtection="1">
      <alignment horizontal="center" vertical="center"/>
      <protection hidden="1"/>
    </xf>
    <xf numFmtId="44" fontId="6" fillId="2" borderId="5" xfId="2" applyNumberFormat="1" applyFont="1" applyFill="1" applyBorder="1" applyAlignment="1" applyProtection="1">
      <alignment horizontal="center" vertical="center"/>
      <protection hidden="1"/>
    </xf>
    <xf numFmtId="0" fontId="6" fillId="2" borderId="1" xfId="2" applyFont="1" applyFill="1" applyBorder="1" applyAlignment="1" applyProtection="1">
      <alignment horizontal="center" vertical="center" wrapText="1"/>
      <protection hidden="1"/>
    </xf>
    <xf numFmtId="0" fontId="6" fillId="2" borderId="6" xfId="2" applyFont="1" applyFill="1" applyBorder="1" applyAlignment="1" applyProtection="1">
      <alignment horizontal="center" vertical="center" wrapText="1"/>
      <protection hidden="1"/>
    </xf>
    <xf numFmtId="0" fontId="6" fillId="2" borderId="7" xfId="2" applyFont="1" applyFill="1" applyBorder="1" applyAlignment="1" applyProtection="1">
      <alignment horizontal="center" vertical="center" wrapText="1"/>
      <protection hidden="1"/>
    </xf>
    <xf numFmtId="0" fontId="6" fillId="2" borderId="1" xfId="2" applyFont="1" applyFill="1" applyBorder="1" applyAlignment="1" applyProtection="1">
      <alignment horizontal="center" vertical="center"/>
      <protection hidden="1"/>
    </xf>
    <xf numFmtId="0" fontId="6" fillId="2" borderId="1" xfId="2" applyFont="1" applyFill="1" applyBorder="1" applyAlignment="1" applyProtection="1">
      <alignment horizontal="center" vertical="center" wrapText="1"/>
      <protection hidden="1"/>
    </xf>
    <xf numFmtId="0" fontId="6" fillId="2" borderId="4" xfId="2" applyFont="1" applyFill="1" applyBorder="1" applyAlignment="1" applyProtection="1">
      <alignment horizontal="center" vertical="center"/>
      <protection hidden="1"/>
    </xf>
    <xf numFmtId="44" fontId="6" fillId="2" borderId="1" xfId="2" applyNumberFormat="1" applyFont="1" applyFill="1" applyBorder="1" applyAlignment="1" applyProtection="1">
      <alignment horizontal="center" wrapText="1"/>
      <protection hidden="1"/>
    </xf>
    <xf numFmtId="0" fontId="5" fillId="2" borderId="1" xfId="2" applyFont="1" applyFill="1" applyBorder="1" applyAlignment="1" applyProtection="1">
      <alignment horizontal="center" vertical="center"/>
      <protection hidden="1"/>
    </xf>
    <xf numFmtId="0" fontId="6" fillId="2" borderId="4" xfId="2" applyFont="1" applyFill="1" applyBorder="1" applyAlignment="1" applyProtection="1">
      <alignment horizontal="center" vertical="center" wrapText="1"/>
      <protection hidden="1"/>
    </xf>
    <xf numFmtId="0" fontId="6" fillId="2" borderId="5" xfId="2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Protection="1">
      <protection hidden="1"/>
    </xf>
    <xf numFmtId="0" fontId="6" fillId="2" borderId="8" xfId="2" applyFont="1" applyFill="1" applyBorder="1" applyAlignment="1" applyProtection="1">
      <alignment horizontal="center" vertical="center" wrapText="1"/>
      <protection hidden="1"/>
    </xf>
    <xf numFmtId="0" fontId="6" fillId="2" borderId="9" xfId="2" applyFont="1" applyFill="1" applyBorder="1" applyAlignment="1" applyProtection="1">
      <alignment horizontal="center" vertical="center" wrapText="1"/>
      <protection hidden="1"/>
    </xf>
    <xf numFmtId="0" fontId="5" fillId="2" borderId="1" xfId="2" applyFont="1" applyFill="1" applyBorder="1" applyAlignment="1" applyProtection="1">
      <alignment horizontal="center" vertical="center" wrapText="1"/>
      <protection hidden="1"/>
    </xf>
    <xf numFmtId="0" fontId="5" fillId="2" borderId="4" xfId="2" applyFont="1" applyFill="1" applyBorder="1" applyAlignment="1" applyProtection="1">
      <alignment horizontal="center" vertical="center" wrapText="1"/>
      <protection hidden="1"/>
    </xf>
    <xf numFmtId="0" fontId="5" fillId="2" borderId="5" xfId="2" applyFont="1" applyFill="1" applyBorder="1" applyAlignment="1" applyProtection="1">
      <alignment horizontal="center" vertical="center" wrapText="1"/>
      <protection hidden="1"/>
    </xf>
    <xf numFmtId="0" fontId="5" fillId="3" borderId="1" xfId="2" applyFont="1" applyFill="1" applyBorder="1" applyAlignment="1" applyProtection="1">
      <alignment horizontal="center" vertical="center" wrapText="1"/>
      <protection hidden="1"/>
    </xf>
    <xf numFmtId="0" fontId="5" fillId="3" borderId="1" xfId="2" applyNumberFormat="1" applyFont="1" applyFill="1" applyBorder="1" applyAlignment="1" applyProtection="1">
      <alignment horizontal="center" vertical="center"/>
      <protection hidden="1"/>
    </xf>
    <xf numFmtId="0" fontId="5" fillId="3" borderId="1" xfId="2" applyFont="1" applyFill="1" applyBorder="1" applyAlignment="1" applyProtection="1">
      <alignment horizontal="center" vertical="center"/>
      <protection hidden="1"/>
    </xf>
    <xf numFmtId="164" fontId="5" fillId="3" borderId="1" xfId="2" applyNumberFormat="1" applyFont="1" applyFill="1" applyBorder="1" applyAlignment="1" applyProtection="1">
      <alignment horizontal="center" vertical="center" wrapText="1"/>
      <protection hidden="1"/>
    </xf>
    <xf numFmtId="164" fontId="5" fillId="3" borderId="8" xfId="2" applyNumberFormat="1" applyFont="1" applyFill="1" applyBorder="1" applyAlignment="1" applyProtection="1">
      <alignment horizontal="center" vertical="center" wrapText="1"/>
      <protection hidden="1"/>
    </xf>
    <xf numFmtId="164" fontId="5" fillId="3" borderId="4" xfId="2" applyNumberFormat="1" applyFont="1" applyFill="1" applyBorder="1" applyAlignment="1" applyProtection="1">
      <alignment horizontal="center" vertical="center" wrapText="1"/>
      <protection hidden="1"/>
    </xf>
    <xf numFmtId="164" fontId="6" fillId="4" borderId="8" xfId="2" applyNumberFormat="1" applyFont="1" applyFill="1" applyBorder="1" applyAlignment="1" applyProtection="1">
      <alignment horizontal="center" vertical="center" wrapText="1"/>
      <protection hidden="1"/>
    </xf>
    <xf numFmtId="164" fontId="5" fillId="0" borderId="5" xfId="2" applyNumberFormat="1" applyFont="1" applyFill="1" applyBorder="1" applyAlignment="1" applyProtection="1">
      <alignment horizontal="center" vertical="center" wrapText="1"/>
      <protection hidden="1"/>
    </xf>
    <xf numFmtId="44" fontId="7" fillId="0" borderId="1" xfId="0" applyNumberFormat="1" applyFont="1" applyBorder="1" applyProtection="1">
      <protection hidden="1"/>
    </xf>
    <xf numFmtId="164" fontId="6" fillId="2" borderId="1" xfId="2" applyNumberFormat="1" applyFont="1" applyFill="1" applyBorder="1" applyAlignment="1" applyProtection="1">
      <alignment horizontal="center" vertical="center" wrapText="1"/>
      <protection hidden="1"/>
    </xf>
    <xf numFmtId="164" fontId="5" fillId="3" borderId="5" xfId="1" applyNumberFormat="1" applyFont="1" applyFill="1" applyBorder="1" applyAlignment="1" applyProtection="1">
      <alignment horizontal="center" vertical="center" wrapText="1"/>
      <protection hidden="1"/>
    </xf>
    <xf numFmtId="49" fontId="5" fillId="0" borderId="1" xfId="2" applyNumberFormat="1" applyFont="1" applyFill="1" applyBorder="1" applyAlignment="1" applyProtection="1">
      <alignment horizontal="center" vertical="center"/>
      <protection hidden="1"/>
    </xf>
    <xf numFmtId="164" fontId="5" fillId="3" borderId="1" xfId="1" applyNumberFormat="1" applyFont="1" applyFill="1" applyBorder="1" applyAlignment="1" applyProtection="1">
      <alignment horizontal="center" vertical="center"/>
      <protection hidden="1"/>
    </xf>
    <xf numFmtId="164" fontId="6" fillId="4" borderId="1" xfId="1" applyNumberFormat="1" applyFont="1" applyFill="1" applyBorder="1" applyAlignment="1" applyProtection="1">
      <alignment horizontal="center" vertical="center"/>
      <protection hidden="1"/>
    </xf>
    <xf numFmtId="164" fontId="5" fillId="3" borderId="4" xfId="1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Protection="1">
      <protection hidden="1"/>
    </xf>
    <xf numFmtId="49" fontId="5" fillId="3" borderId="1" xfId="2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164" fontId="5" fillId="3" borderId="8" xfId="1" applyNumberFormat="1" applyFont="1" applyFill="1" applyBorder="1" applyAlignment="1" applyProtection="1">
      <alignment horizontal="center" vertical="center"/>
      <protection hidden="1"/>
    </xf>
    <xf numFmtId="164" fontId="5" fillId="0" borderId="4" xfId="2" applyNumberFormat="1" applyFont="1" applyFill="1" applyBorder="1" applyAlignment="1" applyProtection="1">
      <alignment horizontal="center" vertical="center" wrapText="1"/>
      <protection hidden="1"/>
    </xf>
    <xf numFmtId="164" fontId="5" fillId="0" borderId="4" xfId="1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164" fontId="5" fillId="3" borderId="1" xfId="1" applyNumberFormat="1" applyFont="1" applyFill="1" applyBorder="1" applyAlignment="1" applyProtection="1">
      <alignment vertical="center"/>
      <protection hidden="1"/>
    </xf>
    <xf numFmtId="164" fontId="6" fillId="4" borderId="1" xfId="1" applyNumberFormat="1" applyFont="1" applyFill="1" applyBorder="1" applyAlignment="1" applyProtection="1">
      <alignment vertical="center"/>
      <protection hidden="1"/>
    </xf>
    <xf numFmtId="164" fontId="5" fillId="0" borderId="9" xfId="1" applyNumberFormat="1" applyFont="1" applyFill="1" applyBorder="1" applyAlignment="1" applyProtection="1">
      <alignment horizontal="center" vertical="center"/>
      <protection hidden="1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5" fillId="0" borderId="0" xfId="2" applyFont="1" applyBorder="1" applyAlignment="1" applyProtection="1">
      <alignment horizontal="center" vertical="center"/>
      <protection hidden="1"/>
    </xf>
    <xf numFmtId="164" fontId="6" fillId="2" borderId="8" xfId="1" applyNumberFormat="1" applyFont="1" applyFill="1" applyBorder="1" applyAlignment="1" applyProtection="1">
      <alignment horizontal="center" vertical="center"/>
      <protection hidden="1"/>
    </xf>
    <xf numFmtId="164" fontId="6" fillId="2" borderId="9" xfId="1" applyNumberFormat="1" applyFont="1" applyFill="1" applyBorder="1" applyAlignment="1" applyProtection="1">
      <alignment horizontal="center" vertical="center"/>
      <protection hidden="1"/>
    </xf>
    <xf numFmtId="44" fontId="6" fillId="2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0" xfId="2" applyFont="1" applyFill="1" applyBorder="1" applyAlignment="1" applyProtection="1">
      <alignment horizontal="center" vertical="center"/>
      <protection hidden="1"/>
    </xf>
    <xf numFmtId="164" fontId="6" fillId="0" borderId="0" xfId="1" applyNumberFormat="1" applyFont="1" applyFill="1" applyBorder="1" applyAlignment="1" applyProtection="1">
      <alignment horizontal="center" vertical="center"/>
      <protection hidden="1"/>
    </xf>
    <xf numFmtId="44" fontId="6" fillId="0" borderId="0" xfId="1" applyNumberFormat="1" applyFont="1" applyFill="1" applyBorder="1" applyAlignment="1" applyProtection="1">
      <alignment horizontal="center" vertical="center"/>
      <protection hidden="1"/>
    </xf>
    <xf numFmtId="0" fontId="5" fillId="0" borderId="0" xfId="2" applyFont="1" applyFill="1" applyAlignment="1" applyProtection="1">
      <alignment horizontal="center" vertical="center"/>
      <protection hidden="1"/>
    </xf>
    <xf numFmtId="1" fontId="6" fillId="0" borderId="0" xfId="2" applyNumberFormat="1" applyFont="1" applyFill="1" applyBorder="1" applyAlignment="1" applyProtection="1">
      <alignment horizontal="center" vertical="center"/>
      <protection hidden="1"/>
    </xf>
    <xf numFmtId="44" fontId="6" fillId="0" borderId="0" xfId="1" applyFont="1" applyFill="1" applyBorder="1" applyAlignment="1" applyProtection="1">
      <alignment horizontal="center" vertical="center"/>
      <protection hidden="1"/>
    </xf>
    <xf numFmtId="164" fontId="6" fillId="0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44" fontId="7" fillId="0" borderId="0" xfId="1" applyFont="1" applyProtection="1">
      <protection hidden="1"/>
    </xf>
    <xf numFmtId="44" fontId="7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44" fontId="8" fillId="0" borderId="0" xfId="0" applyNumberFormat="1" applyFont="1" applyProtection="1">
      <protection hidden="1"/>
    </xf>
  </cellXfs>
  <cellStyles count="4">
    <cellStyle name="Moneda" xfId="1" builtinId="4"/>
    <cellStyle name="Normal" xfId="0" builtinId="0"/>
    <cellStyle name="Normal 2" xfId="3"/>
    <cellStyle name="Normal_jacki 031-029-021-022_PERSONAL_AMSA_2010(2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124549</xdr:colOff>
      <xdr:row>0</xdr:row>
      <xdr:rowOff>0</xdr:rowOff>
    </xdr:from>
    <xdr:to>
      <xdr:col>8</xdr:col>
      <xdr:colOff>808501</xdr:colOff>
      <xdr:row>5</xdr:row>
      <xdr:rowOff>3858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7362" y="0"/>
          <a:ext cx="3699305" cy="1075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="93" zoomScaleNormal="93" zoomScaleSheetLayoutView="53" zoomScalePageLayoutView="80" workbookViewId="0">
      <selection activeCell="H16" sqref="H16"/>
    </sheetView>
  </sheetViews>
  <sheetFormatPr baseColWidth="10" defaultColWidth="9" defaultRowHeight="17.25" x14ac:dyDescent="0.35"/>
  <cols>
    <col min="1" max="1" width="3.625" customWidth="1"/>
    <col min="2" max="2" width="36.125" customWidth="1"/>
    <col min="3" max="3" width="28.375" customWidth="1"/>
    <col min="4" max="4" width="14.75" customWidth="1"/>
    <col min="5" max="5" width="11.375" customWidth="1"/>
    <col min="6" max="6" width="15.75" customWidth="1"/>
    <col min="7" max="7" width="13.375" customWidth="1"/>
    <col min="8" max="8" width="14" customWidth="1"/>
    <col min="9" max="9" width="14.625" customWidth="1"/>
    <col min="10" max="10" width="13.625" customWidth="1"/>
    <col min="11" max="11" width="14.5" customWidth="1"/>
    <col min="12" max="12" width="14.125" customWidth="1"/>
    <col min="13" max="13" width="12.125" customWidth="1"/>
    <col min="14" max="14" width="13.875" style="4" customWidth="1"/>
    <col min="15" max="15" width="15.5" customWidth="1"/>
    <col min="16" max="16" width="16.5" customWidth="1"/>
    <col min="19" max="19" width="12.375" customWidth="1"/>
  </cols>
  <sheetData>
    <row r="1" spans="1:19" x14ac:dyDescent="0.3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 t="s">
        <v>0</v>
      </c>
      <c r="M1" s="6"/>
      <c r="N1" s="7"/>
      <c r="O1" s="6"/>
      <c r="P1" s="6"/>
      <c r="Q1" s="8"/>
    </row>
    <row r="2" spans="1:19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6"/>
      <c r="P2" s="6"/>
      <c r="Q2" s="8"/>
    </row>
    <row r="3" spans="1:19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8"/>
    </row>
    <row r="4" spans="1:19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6"/>
      <c r="P4" s="6"/>
      <c r="Q4" s="8"/>
    </row>
    <row r="5" spans="1:19" x14ac:dyDescent="0.3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9"/>
      <c r="P5" s="9"/>
      <c r="Q5" s="8"/>
    </row>
    <row r="6" spans="1:19" s="1" customFormat="1" ht="59.25" customHeight="1" x14ac:dyDescent="0.35">
      <c r="A6" s="11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</row>
    <row r="7" spans="1:19" x14ac:dyDescent="0.35">
      <c r="A7" s="13"/>
      <c r="B7" s="13"/>
      <c r="C7" s="13"/>
      <c r="D7" s="13"/>
      <c r="E7" s="14"/>
      <c r="F7" s="13"/>
      <c r="G7" s="13"/>
      <c r="H7" s="13"/>
      <c r="I7" s="13"/>
      <c r="J7" s="13"/>
      <c r="K7" s="13"/>
      <c r="L7" s="13"/>
      <c r="M7" s="13"/>
      <c r="N7" s="15"/>
      <c r="O7" s="13"/>
      <c r="P7" s="13"/>
      <c r="Q7" s="8"/>
    </row>
    <row r="8" spans="1:19" x14ac:dyDescent="0.3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  <c r="O8" s="16"/>
      <c r="P8" s="16"/>
      <c r="Q8" s="8"/>
    </row>
    <row r="9" spans="1:19" ht="17.25" customHeight="1" x14ac:dyDescent="0.35">
      <c r="A9" s="18" t="s">
        <v>1</v>
      </c>
      <c r="B9" s="19" t="s">
        <v>2</v>
      </c>
      <c r="C9" s="20" t="s">
        <v>3</v>
      </c>
      <c r="D9" s="21" t="s">
        <v>4</v>
      </c>
      <c r="E9" s="22"/>
      <c r="F9" s="22"/>
      <c r="G9" s="22"/>
      <c r="H9" s="19" t="s">
        <v>5</v>
      </c>
      <c r="I9" s="21" t="s">
        <v>6</v>
      </c>
      <c r="J9" s="22"/>
      <c r="K9" s="22"/>
      <c r="L9" s="22"/>
      <c r="M9" s="22"/>
      <c r="N9" s="23"/>
      <c r="O9" s="24" t="s">
        <v>7</v>
      </c>
      <c r="P9" s="24" t="s">
        <v>8</v>
      </c>
      <c r="Q9" s="8"/>
    </row>
    <row r="10" spans="1:19" ht="33" customHeight="1" x14ac:dyDescent="0.35">
      <c r="A10" s="18"/>
      <c r="B10" s="25"/>
      <c r="C10" s="26"/>
      <c r="D10" s="27" t="s">
        <v>9</v>
      </c>
      <c r="E10" s="28" t="s">
        <v>10</v>
      </c>
      <c r="F10" s="18" t="s">
        <v>11</v>
      </c>
      <c r="G10" s="21"/>
      <c r="H10" s="25"/>
      <c r="I10" s="27">
        <v>118</v>
      </c>
      <c r="J10" s="27">
        <v>202</v>
      </c>
      <c r="K10" s="27">
        <v>201</v>
      </c>
      <c r="L10" s="27">
        <v>102</v>
      </c>
      <c r="M10" s="29">
        <v>203</v>
      </c>
      <c r="N10" s="30" t="s">
        <v>42</v>
      </c>
      <c r="O10" s="24"/>
      <c r="P10" s="24"/>
      <c r="Q10" s="8"/>
    </row>
    <row r="11" spans="1:19" x14ac:dyDescent="0.35">
      <c r="A11" s="31"/>
      <c r="B11" s="25"/>
      <c r="C11" s="26"/>
      <c r="D11" s="24" t="s">
        <v>12</v>
      </c>
      <c r="E11" s="19" t="s">
        <v>13</v>
      </c>
      <c r="F11" s="24" t="s">
        <v>14</v>
      </c>
      <c r="G11" s="32" t="s">
        <v>15</v>
      </c>
      <c r="H11" s="25"/>
      <c r="I11" s="24" t="s">
        <v>16</v>
      </c>
      <c r="J11" s="24" t="s">
        <v>17</v>
      </c>
      <c r="K11" s="32" t="s">
        <v>18</v>
      </c>
      <c r="L11" s="19" t="s">
        <v>19</v>
      </c>
      <c r="M11" s="33" t="s">
        <v>20</v>
      </c>
      <c r="N11" s="30"/>
      <c r="O11" s="24"/>
      <c r="P11" s="24"/>
      <c r="Q11" s="34"/>
    </row>
    <row r="12" spans="1:19" ht="36" customHeight="1" x14ac:dyDescent="0.35">
      <c r="A12" s="31"/>
      <c r="B12" s="35"/>
      <c r="C12" s="36"/>
      <c r="D12" s="37"/>
      <c r="E12" s="35"/>
      <c r="F12" s="37">
        <v>26</v>
      </c>
      <c r="G12" s="38">
        <v>27</v>
      </c>
      <c r="H12" s="35"/>
      <c r="I12" s="37" t="s">
        <v>21</v>
      </c>
      <c r="J12" s="37">
        <v>26</v>
      </c>
      <c r="K12" s="38">
        <v>27</v>
      </c>
      <c r="L12" s="35"/>
      <c r="M12" s="39"/>
      <c r="N12" s="30"/>
      <c r="O12" s="24"/>
      <c r="P12" s="24"/>
      <c r="Q12" s="34"/>
    </row>
    <row r="13" spans="1:19" ht="16.5" customHeight="1" x14ac:dyDescent="0.35">
      <c r="A13" s="40">
        <v>1</v>
      </c>
      <c r="B13" s="41" t="s">
        <v>35</v>
      </c>
      <c r="C13" s="42" t="s">
        <v>22</v>
      </c>
      <c r="D13" s="43">
        <f>(8700)</f>
        <v>8700</v>
      </c>
      <c r="E13" s="44">
        <v>0</v>
      </c>
      <c r="F13" s="43">
        <f>(2000)</f>
        <v>2000</v>
      </c>
      <c r="G13" s="45">
        <f>(250)</f>
        <v>250</v>
      </c>
      <c r="H13" s="46">
        <f>D13+F13+G13</f>
        <v>10950</v>
      </c>
      <c r="I13" s="43">
        <f>(D13+F13)*15%</f>
        <v>1605</v>
      </c>
      <c r="J13" s="43">
        <f>(D13+F13)*1.344%</f>
        <v>143.80799999999999</v>
      </c>
      <c r="K13" s="45">
        <f>(D13+F13)*3%</f>
        <v>321</v>
      </c>
      <c r="L13" s="44">
        <v>0</v>
      </c>
      <c r="M13" s="47">
        <v>50</v>
      </c>
      <c r="N13" s="48">
        <f>(D13+F13)*3.2258%</f>
        <v>345.16060000000004</v>
      </c>
      <c r="O13" s="43">
        <f>SUM(I13:N13)</f>
        <v>2464.9686000000002</v>
      </c>
      <c r="P13" s="49">
        <f t="shared" ref="P13:P21" si="0">H13-O13</f>
        <v>8485.0313999999998</v>
      </c>
      <c r="Q13" s="34"/>
    </row>
    <row r="14" spans="1:19" ht="18.75" customHeight="1" x14ac:dyDescent="0.35">
      <c r="A14" s="40">
        <f>(A13+1)</f>
        <v>2</v>
      </c>
      <c r="B14" s="42" t="s">
        <v>23</v>
      </c>
      <c r="C14" s="42" t="s">
        <v>24</v>
      </c>
      <c r="D14" s="43">
        <v>8200</v>
      </c>
      <c r="E14" s="44">
        <v>0</v>
      </c>
      <c r="F14" s="43">
        <v>2000</v>
      </c>
      <c r="G14" s="45">
        <v>250</v>
      </c>
      <c r="H14" s="46">
        <f>D14+F14+G14</f>
        <v>10450</v>
      </c>
      <c r="I14" s="43">
        <f t="shared" ref="I14" si="1">(D14+F14)*15%</f>
        <v>1530</v>
      </c>
      <c r="J14" s="43">
        <f t="shared" ref="J14:J21" si="2">(D14+F14)*1.344%</f>
        <v>137.08799999999999</v>
      </c>
      <c r="K14" s="45">
        <f t="shared" ref="K14:K21" si="3">(D14+F14)*3%</f>
        <v>306</v>
      </c>
      <c r="L14" s="44">
        <v>0</v>
      </c>
      <c r="M14" s="50">
        <v>218.2</v>
      </c>
      <c r="N14" s="48">
        <f t="shared" ref="N14:N21" si="4">(D14+F14)*3.2258%</f>
        <v>329.03160000000003</v>
      </c>
      <c r="O14" s="43">
        <f t="shared" ref="O14:O21" si="5">SUM(I14:N14)</f>
        <v>2520.3195999999998</v>
      </c>
      <c r="P14" s="49">
        <f t="shared" si="0"/>
        <v>7929.6804000000002</v>
      </c>
      <c r="Q14" s="34"/>
    </row>
    <row r="15" spans="1:19" ht="18" x14ac:dyDescent="0.35">
      <c r="A15" s="40">
        <f t="shared" ref="A15:A21" si="6">(A14+1)</f>
        <v>3</v>
      </c>
      <c r="B15" s="41" t="s">
        <v>25</v>
      </c>
      <c r="C15" s="51" t="s">
        <v>33</v>
      </c>
      <c r="D15" s="52">
        <f>(5300)</f>
        <v>5300</v>
      </c>
      <c r="E15" s="44">
        <v>0</v>
      </c>
      <c r="F15" s="52">
        <f>(2000)</f>
        <v>2000</v>
      </c>
      <c r="G15" s="45">
        <f>(250)</f>
        <v>250</v>
      </c>
      <c r="H15" s="53">
        <f>SUM(D15:G15)</f>
        <v>7550</v>
      </c>
      <c r="I15" s="43">
        <f>(D15+F15)*13%</f>
        <v>949</v>
      </c>
      <c r="J15" s="43">
        <f>(D15+F15)*1.344%</f>
        <v>98.112000000000009</v>
      </c>
      <c r="K15" s="45">
        <f t="shared" si="3"/>
        <v>219</v>
      </c>
      <c r="L15" s="44">
        <v>0</v>
      </c>
      <c r="M15" s="54">
        <v>75</v>
      </c>
      <c r="N15" s="48">
        <f t="shared" si="4"/>
        <v>235.48340000000002</v>
      </c>
      <c r="O15" s="43">
        <f t="shared" si="5"/>
        <v>1576.5954000000002</v>
      </c>
      <c r="P15" s="49">
        <f t="shared" si="0"/>
        <v>5973.4045999999998</v>
      </c>
      <c r="Q15" s="55"/>
      <c r="S15" s="2"/>
    </row>
    <row r="16" spans="1:19" ht="18" x14ac:dyDescent="0.35">
      <c r="A16" s="40">
        <f t="shared" si="6"/>
        <v>4</v>
      </c>
      <c r="B16" s="41" t="s">
        <v>26</v>
      </c>
      <c r="C16" s="56" t="s">
        <v>27</v>
      </c>
      <c r="D16" s="52">
        <v>3000</v>
      </c>
      <c r="E16" s="44">
        <v>0</v>
      </c>
      <c r="F16" s="52">
        <v>1500</v>
      </c>
      <c r="G16" s="45">
        <v>250</v>
      </c>
      <c r="H16" s="53">
        <f>D16+F16+G16</f>
        <v>4750</v>
      </c>
      <c r="I16" s="43">
        <f>(D16+F16)*12%</f>
        <v>540</v>
      </c>
      <c r="J16" s="43">
        <f t="shared" si="2"/>
        <v>60.480000000000004</v>
      </c>
      <c r="K16" s="45">
        <f t="shared" si="3"/>
        <v>135</v>
      </c>
      <c r="L16" s="44">
        <v>0</v>
      </c>
      <c r="M16" s="54">
        <v>26.63</v>
      </c>
      <c r="N16" s="48">
        <f t="shared" si="4"/>
        <v>145.161</v>
      </c>
      <c r="O16" s="43">
        <f t="shared" si="5"/>
        <v>907.27099999999996</v>
      </c>
      <c r="P16" s="49">
        <f t="shared" si="0"/>
        <v>3842.7290000000003</v>
      </c>
      <c r="Q16" s="34"/>
    </row>
    <row r="17" spans="1:17" ht="18" x14ac:dyDescent="0.35">
      <c r="A17" s="40">
        <f t="shared" si="6"/>
        <v>5</v>
      </c>
      <c r="B17" s="41" t="s">
        <v>28</v>
      </c>
      <c r="C17" s="56" t="s">
        <v>29</v>
      </c>
      <c r="D17" s="52">
        <v>3000</v>
      </c>
      <c r="E17" s="44">
        <v>0</v>
      </c>
      <c r="F17" s="52">
        <v>1500</v>
      </c>
      <c r="G17" s="45">
        <v>250</v>
      </c>
      <c r="H17" s="53">
        <v>4750</v>
      </c>
      <c r="I17" s="43">
        <f t="shared" ref="I17:I18" si="7">(D17+F17)*12%</f>
        <v>540</v>
      </c>
      <c r="J17" s="43">
        <f t="shared" si="2"/>
        <v>60.480000000000004</v>
      </c>
      <c r="K17" s="45">
        <f t="shared" si="3"/>
        <v>135</v>
      </c>
      <c r="L17" s="44">
        <v>0</v>
      </c>
      <c r="M17" s="54">
        <v>26.63</v>
      </c>
      <c r="N17" s="48">
        <f t="shared" si="4"/>
        <v>145.161</v>
      </c>
      <c r="O17" s="43">
        <f t="shared" si="5"/>
        <v>907.27099999999996</v>
      </c>
      <c r="P17" s="49">
        <f t="shared" si="0"/>
        <v>3842.7290000000003</v>
      </c>
      <c r="Q17" s="34"/>
    </row>
    <row r="18" spans="1:17" ht="18" x14ac:dyDescent="0.35">
      <c r="A18" s="40">
        <f t="shared" si="6"/>
        <v>6</v>
      </c>
      <c r="B18" s="41" t="s">
        <v>30</v>
      </c>
      <c r="C18" s="56" t="s">
        <v>31</v>
      </c>
      <c r="D18" s="52">
        <v>3500</v>
      </c>
      <c r="E18" s="44">
        <v>0</v>
      </c>
      <c r="F18" s="52">
        <v>1500</v>
      </c>
      <c r="G18" s="45">
        <v>250</v>
      </c>
      <c r="H18" s="53">
        <f>SUM(D18:G18)</f>
        <v>5250</v>
      </c>
      <c r="I18" s="43">
        <f t="shared" si="7"/>
        <v>600</v>
      </c>
      <c r="J18" s="43">
        <f t="shared" si="2"/>
        <v>67.2</v>
      </c>
      <c r="K18" s="45">
        <f t="shared" si="3"/>
        <v>150</v>
      </c>
      <c r="L18" s="44">
        <v>1216.17</v>
      </c>
      <c r="M18" s="54">
        <v>24.4</v>
      </c>
      <c r="N18" s="48">
        <f t="shared" si="4"/>
        <v>161.29000000000002</v>
      </c>
      <c r="O18" s="43">
        <f t="shared" si="5"/>
        <v>2219.06</v>
      </c>
      <c r="P18" s="49">
        <f t="shared" si="0"/>
        <v>3030.94</v>
      </c>
      <c r="Q18" s="34"/>
    </row>
    <row r="19" spans="1:17" ht="18" x14ac:dyDescent="0.35">
      <c r="A19" s="40">
        <f t="shared" si="6"/>
        <v>7</v>
      </c>
      <c r="B19" s="57" t="s">
        <v>38</v>
      </c>
      <c r="C19" s="58" t="s">
        <v>34</v>
      </c>
      <c r="D19" s="52">
        <f>(3000)</f>
        <v>3000</v>
      </c>
      <c r="E19" s="43">
        <v>0</v>
      </c>
      <c r="F19" s="59">
        <f>(1500)</f>
        <v>1500</v>
      </c>
      <c r="G19" s="43">
        <f>(250)</f>
        <v>250</v>
      </c>
      <c r="H19" s="53">
        <f t="shared" ref="H19:H20" si="8">SUM(D19:G19)</f>
        <v>4750</v>
      </c>
      <c r="I19" s="43">
        <f>(D19+F19)*12%</f>
        <v>540</v>
      </c>
      <c r="J19" s="43">
        <f t="shared" si="2"/>
        <v>60.480000000000004</v>
      </c>
      <c r="K19" s="60">
        <f t="shared" si="3"/>
        <v>135</v>
      </c>
      <c r="L19" s="44">
        <v>0</v>
      </c>
      <c r="M19" s="61">
        <v>20</v>
      </c>
      <c r="N19" s="48">
        <f t="shared" si="4"/>
        <v>145.161</v>
      </c>
      <c r="O19" s="43">
        <f t="shared" si="5"/>
        <v>900.64100000000008</v>
      </c>
      <c r="P19" s="49">
        <f t="shared" si="0"/>
        <v>3849.3589999999999</v>
      </c>
      <c r="Q19" s="34"/>
    </row>
    <row r="20" spans="1:17" ht="18" x14ac:dyDescent="0.35">
      <c r="A20" s="40">
        <f t="shared" si="6"/>
        <v>8</v>
      </c>
      <c r="B20" s="62" t="s">
        <v>36</v>
      </c>
      <c r="C20" s="58" t="s">
        <v>37</v>
      </c>
      <c r="D20" s="52">
        <v>3500</v>
      </c>
      <c r="E20" s="43">
        <v>0</v>
      </c>
      <c r="F20" s="52">
        <v>1500</v>
      </c>
      <c r="G20" s="43">
        <v>250</v>
      </c>
      <c r="H20" s="53">
        <f t="shared" si="8"/>
        <v>5250</v>
      </c>
      <c r="I20" s="43">
        <f>(D20+F20)*12%</f>
        <v>600</v>
      </c>
      <c r="J20" s="43">
        <f t="shared" si="2"/>
        <v>67.2</v>
      </c>
      <c r="K20" s="45">
        <f t="shared" si="3"/>
        <v>150</v>
      </c>
      <c r="L20" s="43">
        <v>970.92</v>
      </c>
      <c r="M20" s="61">
        <v>25</v>
      </c>
      <c r="N20" s="48">
        <f t="shared" si="4"/>
        <v>161.29000000000002</v>
      </c>
      <c r="O20" s="43">
        <f t="shared" si="5"/>
        <v>1974.4099999999999</v>
      </c>
      <c r="P20" s="49">
        <f t="shared" si="0"/>
        <v>3275.59</v>
      </c>
      <c r="Q20" s="34"/>
    </row>
    <row r="21" spans="1:17" ht="19.5" customHeight="1" x14ac:dyDescent="0.35">
      <c r="A21" s="40">
        <f t="shared" si="6"/>
        <v>9</v>
      </c>
      <c r="B21" s="41" t="s">
        <v>39</v>
      </c>
      <c r="C21" s="51" t="s">
        <v>41</v>
      </c>
      <c r="D21" s="63">
        <f>(4500)</f>
        <v>4500</v>
      </c>
      <c r="E21" s="43">
        <v>0</v>
      </c>
      <c r="F21" s="63">
        <f>(2000)</f>
        <v>2000</v>
      </c>
      <c r="G21" s="43">
        <f>(250)</f>
        <v>250</v>
      </c>
      <c r="H21" s="64">
        <f>SUM(D21:G21)</f>
        <v>6750</v>
      </c>
      <c r="I21" s="44">
        <f>(D21+F21)*13%</f>
        <v>845</v>
      </c>
      <c r="J21" s="43">
        <f t="shared" si="2"/>
        <v>87.36</v>
      </c>
      <c r="K21" s="45">
        <f t="shared" si="3"/>
        <v>195</v>
      </c>
      <c r="L21" s="44">
        <v>0</v>
      </c>
      <c r="M21" s="65">
        <v>25</v>
      </c>
      <c r="N21" s="48">
        <f t="shared" si="4"/>
        <v>209.67700000000002</v>
      </c>
      <c r="O21" s="43">
        <f t="shared" si="5"/>
        <v>1362.0370000000003</v>
      </c>
      <c r="P21" s="49">
        <f t="shared" si="0"/>
        <v>5387.9629999999997</v>
      </c>
      <c r="Q21" s="34"/>
    </row>
    <row r="22" spans="1:17" x14ac:dyDescent="0.35">
      <c r="A22" s="66"/>
      <c r="B22" s="67"/>
      <c r="C22" s="29" t="s">
        <v>32</v>
      </c>
      <c r="D22" s="68">
        <f>SUM(D13:D21)</f>
        <v>42700</v>
      </c>
      <c r="E22" s="68">
        <f t="shared" ref="E22:G22" si="9">SUM(E13:E21)</f>
        <v>0</v>
      </c>
      <c r="F22" s="68">
        <f>SUM(F13:F21)</f>
        <v>15500</v>
      </c>
      <c r="G22" s="68">
        <f t="shared" si="9"/>
        <v>2250</v>
      </c>
      <c r="H22" s="68">
        <f>SUM(H13:H21)</f>
        <v>60450</v>
      </c>
      <c r="I22" s="68">
        <f t="shared" ref="I22:L22" si="10">SUM(I13:I21)</f>
        <v>7749</v>
      </c>
      <c r="J22" s="68">
        <f t="shared" si="10"/>
        <v>782.20800000000008</v>
      </c>
      <c r="K22" s="68">
        <f t="shared" si="10"/>
        <v>1746</v>
      </c>
      <c r="L22" s="68">
        <f t="shared" si="10"/>
        <v>2187.09</v>
      </c>
      <c r="M22" s="69">
        <f>SUM(M13:M21)</f>
        <v>490.85999999999996</v>
      </c>
      <c r="N22" s="70">
        <f>SUM(N13:N21)</f>
        <v>1877.4156000000003</v>
      </c>
      <c r="O22" s="68">
        <f>SUM(O13:O21)</f>
        <v>14832.5736</v>
      </c>
      <c r="P22" s="68">
        <f>SUM(P13:P21)</f>
        <v>45617.426399999997</v>
      </c>
      <c r="Q22" s="34"/>
    </row>
    <row r="23" spans="1:17" x14ac:dyDescent="0.35">
      <c r="A23" s="66"/>
      <c r="B23" s="67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3"/>
      <c r="O23" s="72"/>
      <c r="P23" s="72"/>
      <c r="Q23" s="34"/>
    </row>
    <row r="24" spans="1:17" x14ac:dyDescent="0.35">
      <c r="A24" s="74"/>
      <c r="B24" s="75"/>
      <c r="C24" s="75"/>
      <c r="D24" s="72"/>
      <c r="E24" s="72"/>
      <c r="F24" s="72"/>
      <c r="G24" s="72"/>
      <c r="H24" s="72"/>
      <c r="I24" s="76"/>
      <c r="J24" s="76"/>
      <c r="K24" s="76"/>
      <c r="L24" s="76"/>
      <c r="M24" s="77"/>
      <c r="N24" s="77"/>
      <c r="O24" s="77"/>
      <c r="P24" s="72"/>
      <c r="Q24" s="34"/>
    </row>
    <row r="25" spans="1:17" ht="18" x14ac:dyDescent="0.35">
      <c r="A25" s="78"/>
      <c r="B25" s="78"/>
      <c r="C25" s="78"/>
      <c r="D25" s="79"/>
      <c r="E25" s="79"/>
      <c r="F25" s="79"/>
      <c r="G25" s="79"/>
      <c r="H25" s="79"/>
      <c r="I25" s="78"/>
      <c r="J25" s="78"/>
      <c r="K25" s="78"/>
      <c r="L25" s="78"/>
      <c r="M25" s="78"/>
      <c r="N25" s="80"/>
      <c r="O25" s="78"/>
      <c r="P25" s="78"/>
      <c r="Q25" s="81"/>
    </row>
    <row r="26" spans="1:17" x14ac:dyDescent="0.3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3"/>
      <c r="O26" s="82"/>
      <c r="P26" s="82"/>
      <c r="Q26" s="81"/>
    </row>
    <row r="27" spans="1:17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5"/>
      <c r="O27" s="3"/>
      <c r="P27" s="3"/>
    </row>
    <row r="28" spans="1:17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5"/>
      <c r="O28" s="3"/>
      <c r="P28" s="3"/>
    </row>
    <row r="29" spans="1:17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5"/>
      <c r="O29" s="3"/>
      <c r="P29" s="3"/>
    </row>
    <row r="30" spans="1:17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5"/>
      <c r="O30" s="3"/>
      <c r="P30" s="3"/>
    </row>
    <row r="31" spans="1:17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5"/>
      <c r="O31" s="3"/>
      <c r="P31" s="3"/>
    </row>
    <row r="32" spans="1:17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5"/>
      <c r="O32" s="3"/>
      <c r="P32" s="3"/>
    </row>
  </sheetData>
  <sheetProtection algorithmName="SHA-512" hashValue="/Wn/IR66azB3404Asfp7Ww6fWcI2vw5ysRBzboGaDLv402uTDUjLY0yV01lZidgyhcZ7Dp1XzJ1DMh/uguK3ng==" saltValue="HCbJzWT6AxLcNt3OuUaAJQ==" spinCount="100000" sheet="1" formatCells="0" formatColumns="0" formatRows="0" insertColumns="0" insertRows="0" insertHyperlinks="0" deleteColumns="0" deleteRows="0" sort="0" autoFilter="0" pivotTables="0"/>
  <mergeCells count="21">
    <mergeCell ref="A6:P6"/>
    <mergeCell ref="A9:A12"/>
    <mergeCell ref="B9:B12"/>
    <mergeCell ref="C9:C12"/>
    <mergeCell ref="P9:P12"/>
    <mergeCell ref="F10:G10"/>
    <mergeCell ref="D11:D12"/>
    <mergeCell ref="E11:E12"/>
    <mergeCell ref="F11:F12"/>
    <mergeCell ref="N10:N12"/>
    <mergeCell ref="G11:G12"/>
    <mergeCell ref="I11:I12"/>
    <mergeCell ref="J11:J12"/>
    <mergeCell ref="K11:K12"/>
    <mergeCell ref="D9:G9"/>
    <mergeCell ref="H9:H12"/>
    <mergeCell ref="I9:M9"/>
    <mergeCell ref="L11:L12"/>
    <mergeCell ref="M24:O24"/>
    <mergeCell ref="O9:O12"/>
    <mergeCell ref="M11:M12"/>
  </mergeCells>
  <pageMargins left="0.23622047244094491" right="0.23622047244094491" top="0.74803149606299213" bottom="0.74803149606299213" header="0.31496062992125984" footer="0.31496062992125984"/>
  <pageSetup scale="52" orientation="landscape" r:id="rId1"/>
  <headerFooter>
    <oddFooter>Página &amp;P de &amp;F</oddFooter>
  </headerFooter>
  <ignoredErrors>
    <ignoredError sqref="H18 H19:H20" formulaRange="1"/>
    <ignoredError sqref="H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2022-12-21T18:20:05Z</dcterms:modified>
</cp:coreProperties>
</file>