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mgRlKo8nAJHKeqxGce0sy3SkS0A2R3+kJP8UF/Uk4HQ8JTGaCq/vwd+bTJNVqD7dX/crpAcCMuWhIc7Wu6N22w==" workbookSaltValue="0xtoSt8TzF+pyXGIcQ7qoA==" workbookSpinCount="100000" lockStructure="1"/>
  <bookViews>
    <workbookView xWindow="-120" yWindow="-120" windowWidth="29040" windowHeight="158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4" i="1"/>
  <c r="G19" i="1" l="1"/>
  <c r="I19" i="1" s="1"/>
  <c r="F20" i="1"/>
  <c r="G20" i="1" s="1"/>
  <c r="I20" i="1" s="1"/>
  <c r="F18" i="1"/>
  <c r="F14" i="1"/>
  <c r="F12" i="1"/>
  <c r="E20" i="1"/>
  <c r="E18" i="1"/>
  <c r="E14" i="1"/>
  <c r="E12" i="1"/>
  <c r="J20" i="1" l="1"/>
  <c r="J19" i="1"/>
  <c r="G18" i="1"/>
  <c r="I18" i="1" s="1"/>
  <c r="H13" i="1"/>
  <c r="H15" i="1"/>
  <c r="H16" i="1"/>
  <c r="H17" i="1"/>
  <c r="J18" i="1" l="1"/>
  <c r="G13" i="1"/>
  <c r="I13" i="1" s="1"/>
  <c r="G15" i="1"/>
  <c r="I15" i="1" s="1"/>
  <c r="J15" i="1" s="1"/>
  <c r="G16" i="1"/>
  <c r="I16" i="1" s="1"/>
  <c r="G17" i="1"/>
  <c r="I17" i="1" s="1"/>
  <c r="J16" i="1" l="1"/>
  <c r="J13" i="1"/>
  <c r="J17" i="1"/>
  <c r="G12" i="1"/>
  <c r="I12" i="1" s="1"/>
  <c r="J12" i="1" l="1"/>
  <c r="G14" i="1"/>
  <c r="I14" i="1" s="1"/>
  <c r="J14" i="1" l="1"/>
  <c r="J21" i="1" s="1"/>
</calcChain>
</file>

<file path=xl/sharedStrings.xml><?xml version="1.0" encoding="utf-8"?>
<sst xmlns="http://schemas.openxmlformats.org/spreadsheetml/2006/main" count="32" uniqueCount="32">
  <si>
    <t>No.</t>
  </si>
  <si>
    <t>NOMBRE</t>
  </si>
  <si>
    <t>Puesto Oficial</t>
  </si>
  <si>
    <t>Devengado Mensual</t>
  </si>
  <si>
    <t>Total Devengado Mensual</t>
  </si>
  <si>
    <t>Renglón 021</t>
  </si>
  <si>
    <t>Renglón 027</t>
  </si>
  <si>
    <t>Sueldo
Mensual</t>
  </si>
  <si>
    <t>Bono 
Monetario</t>
  </si>
  <si>
    <t xml:space="preserve">Encargada de Compras </t>
  </si>
  <si>
    <t>Walter Gregorio Berganza Guinea</t>
  </si>
  <si>
    <t xml:space="preserve">Encargado de Presupuesto </t>
  </si>
  <si>
    <t>Mercy Elizabeth Edelman Rivas</t>
  </si>
  <si>
    <t>Sibia de Jesús Debroy Franco</t>
  </si>
  <si>
    <t>Encargada de Bodega</t>
  </si>
  <si>
    <t>Claudia Maribel Duran Rosales</t>
  </si>
  <si>
    <t xml:space="preserve">Encargada de Inventarios </t>
  </si>
  <si>
    <t xml:space="preserve">Jaime Orlando Velásquez Santizo </t>
  </si>
  <si>
    <t xml:space="preserve">Encargado de Tesorería </t>
  </si>
  <si>
    <t>Encargada de Nómina</t>
  </si>
  <si>
    <t>BONO 14</t>
  </si>
  <si>
    <t xml:space="preserve">TOTAL </t>
  </si>
  <si>
    <t>Rudy Rolando Hernández Juárez</t>
  </si>
  <si>
    <t xml:space="preserve">Karen Rocio Villanueva Soto </t>
  </si>
  <si>
    <t xml:space="preserve">Jaquelin Abigail Alvarez Arana </t>
  </si>
  <si>
    <t xml:space="preserve">Jose Rolando Orellana Pineda </t>
  </si>
  <si>
    <t>Encargado de Cobro</t>
  </si>
  <si>
    <t xml:space="preserve">Encargada de Contabilidad </t>
  </si>
  <si>
    <t>Encargado de caja chica y control de ingresos privativo</t>
  </si>
  <si>
    <t xml:space="preserve">AUTORIDAD PARA EL MANEJO SUSTENTABLE DE LA CUENCA Y DEL LAGO DE AMATITLÁN
NOMINA DE SUELDOS PERSONAL CONTRATADO BAJO EL  RENGLÓN 021 "PERSONAL SUPERNUMERARIO"  
BONO 14 -CORRESPONDIENTE AL 50% -JULIO-DICIEMBRE 2022 </t>
  </si>
  <si>
    <t>DÍAS LABORADOS DE JULIO A DICIEMBRE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</si>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</sst>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1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name val="Century Gothic"/>
      <family val="2"/>
    </font>
    <font>
      <sz val="12"/>
      <name val="Times New Roman"/>
      <family val="1"/>
    </font>
    <font>
      <sz val="12"/>
      <color theme="1"/>
      <name val="Gill Sans MT"/>
      <family val="2"/>
      <scheme val="minor"/>
    </font>
    <font>
      <b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164" fontId="9" fillId="0" borderId="0" xfId="0" applyNumberFormat="1" applyFont="1"/>
    <xf numFmtId="0" fontId="3" fillId="0" borderId="0" xfId="2" applyFont="1" applyAlignment="1" applyProtection="1">
      <alignment vertical="center"/>
      <protection hidden="1"/>
    </xf>
    <xf numFmtId="0" fontId="8" fillId="0" borderId="0" xfId="2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3" fillId="0" borderId="0" xfId="2" applyFont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3" fillId="0" borderId="0" xfId="2" applyFont="1" applyFill="1" applyAlignment="1" applyProtection="1">
      <alignment vertical="center"/>
      <protection hidden="1"/>
    </xf>
    <xf numFmtId="0" fontId="4" fillId="0" borderId="0" xfId="2" applyFont="1" applyFill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horizontal="center" vertical="center"/>
      <protection hidden="1"/>
    </xf>
    <xf numFmtId="0" fontId="4" fillId="0" borderId="0" xfId="3" applyFont="1" applyFill="1" applyBorder="1" applyAlignment="1" applyProtection="1">
      <alignment horizontal="center" vertical="center"/>
      <protection hidden="1"/>
    </xf>
    <xf numFmtId="0" fontId="7" fillId="2" borderId="1" xfId="2" applyFont="1" applyFill="1" applyBorder="1" applyAlignment="1" applyProtection="1">
      <alignment horizontal="center" vertical="center"/>
      <protection hidden="1"/>
    </xf>
    <xf numFmtId="0" fontId="7" fillId="2" borderId="2" xfId="2" applyFont="1" applyFill="1" applyBorder="1" applyAlignment="1" applyProtection="1">
      <alignment horizontal="center" vertical="center" wrapText="1"/>
      <protection hidden="1"/>
    </xf>
    <xf numFmtId="0" fontId="7" fillId="2" borderId="3" xfId="2" applyFont="1" applyFill="1" applyBorder="1" applyAlignment="1" applyProtection="1">
      <alignment horizontal="center" vertical="center" wrapText="1"/>
      <protection hidden="1"/>
    </xf>
    <xf numFmtId="0" fontId="7" fillId="2" borderId="4" xfId="2" applyFont="1" applyFill="1" applyBorder="1" applyAlignment="1" applyProtection="1">
      <alignment horizontal="center" vertical="center"/>
      <protection hidden="1"/>
    </xf>
    <xf numFmtId="0" fontId="7" fillId="2" borderId="5" xfId="2" applyFont="1" applyFill="1" applyBorder="1" applyAlignment="1" applyProtection="1">
      <alignment horizontal="center" vertical="center"/>
      <protection hidden="1"/>
    </xf>
    <xf numFmtId="0" fontId="7" fillId="3" borderId="3" xfId="2" applyFont="1" applyFill="1" applyBorder="1" applyAlignment="1" applyProtection="1">
      <alignment horizontal="center" vertical="center" wrapText="1"/>
      <protection hidden="1"/>
    </xf>
    <xf numFmtId="0" fontId="7" fillId="3" borderId="2" xfId="2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7" fillId="2" borderId="6" xfId="2" applyFont="1" applyFill="1" applyBorder="1" applyAlignment="1" applyProtection="1">
      <alignment horizontal="center" vertical="center" wrapText="1"/>
      <protection hidden="1"/>
    </xf>
    <xf numFmtId="0" fontId="7" fillId="2" borderId="7" xfId="2" applyFont="1" applyFill="1" applyBorder="1" applyAlignment="1" applyProtection="1">
      <alignment horizontal="center" vertical="center" wrapText="1"/>
      <protection hidden="1"/>
    </xf>
    <xf numFmtId="0" fontId="7" fillId="2" borderId="1" xfId="2" applyFont="1" applyFill="1" applyBorder="1" applyAlignment="1" applyProtection="1">
      <alignment horizontal="center" vertical="center"/>
      <protection hidden="1"/>
    </xf>
    <xf numFmtId="0" fontId="7" fillId="3" borderId="7" xfId="2" applyFont="1" applyFill="1" applyBorder="1" applyAlignment="1" applyProtection="1">
      <alignment horizontal="center" vertical="center" wrapText="1"/>
      <protection hidden="1"/>
    </xf>
    <xf numFmtId="0" fontId="7" fillId="3" borderId="6" xfId="2" applyFont="1" applyFill="1" applyBorder="1" applyAlignment="1" applyProtection="1">
      <alignment horizontal="center" vertical="center" wrapText="1"/>
      <protection hidden="1"/>
    </xf>
    <xf numFmtId="0" fontId="5" fillId="2" borderId="1" xfId="2" applyFont="1" applyFill="1" applyBorder="1" applyAlignment="1" applyProtection="1">
      <alignment horizontal="center" vertical="center"/>
      <protection hidden="1"/>
    </xf>
    <xf numFmtId="0" fontId="7" fillId="2" borderId="1" xfId="2" applyFont="1" applyFill="1" applyBorder="1" applyAlignment="1" applyProtection="1">
      <alignment horizontal="center" vertical="center" wrapText="1"/>
      <protection hidden="1"/>
    </xf>
    <xf numFmtId="0" fontId="7" fillId="2" borderId="8" xfId="2" applyFont="1" applyFill="1" applyBorder="1" applyAlignment="1" applyProtection="1">
      <alignment horizontal="center" vertical="center" wrapText="1"/>
      <protection hidden="1"/>
    </xf>
    <xf numFmtId="0" fontId="7" fillId="2" borderId="9" xfId="2" applyFont="1" applyFill="1" applyBorder="1" applyAlignment="1" applyProtection="1">
      <alignment horizontal="center" vertical="center" wrapText="1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0" fontId="7" fillId="3" borderId="9" xfId="2" applyFont="1" applyFill="1" applyBorder="1" applyAlignment="1" applyProtection="1">
      <alignment horizontal="center" vertical="center" wrapText="1"/>
      <protection hidden="1"/>
    </xf>
    <xf numFmtId="0" fontId="7" fillId="3" borderId="8" xfId="2" applyFont="1" applyFill="1" applyBorder="1" applyAlignment="1" applyProtection="1">
      <alignment horizontal="center" vertical="center" wrapText="1"/>
      <protection hidden="1"/>
    </xf>
    <xf numFmtId="0" fontId="3" fillId="4" borderId="0" xfId="2" applyFont="1" applyFill="1" applyAlignment="1" applyProtection="1">
      <alignment vertical="center"/>
      <protection hidden="1"/>
    </xf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5" fillId="4" borderId="1" xfId="2" applyNumberFormat="1" applyFont="1" applyFill="1" applyBorder="1" applyAlignment="1" applyProtection="1">
      <alignment horizontal="center" vertical="center"/>
      <protection hidden="1"/>
    </xf>
    <xf numFmtId="0" fontId="5" fillId="4" borderId="1" xfId="2" applyFont="1" applyFill="1" applyBorder="1" applyAlignment="1" applyProtection="1">
      <alignment horizontal="center" vertical="center"/>
      <protection hidden="1"/>
    </xf>
    <xf numFmtId="164" fontId="5" fillId="4" borderId="1" xfId="2" applyNumberFormat="1" applyFont="1" applyFill="1" applyBorder="1" applyAlignment="1" applyProtection="1">
      <alignment horizontal="center" vertical="center" wrapText="1"/>
      <protection hidden="1"/>
    </xf>
    <xf numFmtId="164" fontId="5" fillId="4" borderId="9" xfId="2" applyNumberFormat="1" applyFont="1" applyFill="1" applyBorder="1" applyAlignment="1" applyProtection="1">
      <alignment horizontal="center" vertical="center" wrapText="1"/>
      <protection hidden="1"/>
    </xf>
    <xf numFmtId="1" fontId="5" fillId="4" borderId="1" xfId="2" applyNumberFormat="1" applyFont="1" applyFill="1" applyBorder="1" applyAlignment="1" applyProtection="1">
      <alignment horizontal="center" vertical="center" wrapText="1"/>
      <protection hidden="1"/>
    </xf>
    <xf numFmtId="164" fontId="5" fillId="5" borderId="1" xfId="2" applyNumberFormat="1" applyFont="1" applyFill="1" applyBorder="1" applyAlignment="1" applyProtection="1">
      <alignment horizontal="center" vertical="center" wrapText="1"/>
      <protection hidden="1"/>
    </xf>
    <xf numFmtId="164" fontId="10" fillId="3" borderId="1" xfId="0" applyNumberFormat="1" applyFont="1" applyFill="1" applyBorder="1" applyProtection="1">
      <protection hidden="1"/>
    </xf>
    <xf numFmtId="49" fontId="5" fillId="0" borderId="1" xfId="2" applyNumberFormat="1" applyFont="1" applyFill="1" applyBorder="1" applyAlignment="1" applyProtection="1">
      <alignment horizontal="center" vertical="center"/>
      <protection hidden="1"/>
    </xf>
    <xf numFmtId="164" fontId="5" fillId="4" borderId="1" xfId="1" applyNumberFormat="1" applyFont="1" applyFill="1" applyBorder="1" applyAlignment="1" applyProtection="1">
      <alignment horizontal="center" vertical="center"/>
      <protection hidden="1"/>
    </xf>
    <xf numFmtId="49" fontId="5" fillId="4" borderId="1" xfId="2" applyNumberFormat="1" applyFont="1" applyFill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164" fontId="5" fillId="4" borderId="8" xfId="1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49" fontId="5" fillId="0" borderId="1" xfId="2" applyNumberFormat="1" applyFont="1" applyFill="1" applyBorder="1" applyAlignment="1" applyProtection="1">
      <alignment horizontal="left" vertical="center"/>
      <protection hidden="1"/>
    </xf>
    <xf numFmtId="164" fontId="5" fillId="4" borderId="1" xfId="1" applyNumberFormat="1" applyFont="1" applyFill="1" applyBorder="1" applyAlignment="1" applyProtection="1">
      <alignment vertical="center"/>
      <protection hidden="1"/>
    </xf>
    <xf numFmtId="0" fontId="5" fillId="0" borderId="0" xfId="2" applyFont="1" applyFill="1" applyAlignment="1" applyProtection="1">
      <alignment vertical="center"/>
      <protection hidden="1"/>
    </xf>
    <xf numFmtId="1" fontId="7" fillId="0" borderId="0" xfId="2" applyNumberFormat="1" applyFont="1" applyFill="1" applyBorder="1" applyAlignment="1" applyProtection="1">
      <alignment horizontal="center" vertical="center"/>
      <protection hidden="1"/>
    </xf>
    <xf numFmtId="164" fontId="7" fillId="0" borderId="0" xfId="1" applyNumberFormat="1" applyFont="1" applyFill="1" applyBorder="1" applyAlignment="1" applyProtection="1">
      <alignment vertical="center"/>
      <protection hidden="1"/>
    </xf>
    <xf numFmtId="164" fontId="7" fillId="3" borderId="4" xfId="1" applyNumberFormat="1" applyFont="1" applyFill="1" applyBorder="1" applyAlignment="1" applyProtection="1">
      <alignment horizontal="center" vertical="center"/>
      <protection hidden="1"/>
    </xf>
    <xf numFmtId="164" fontId="7" fillId="3" borderId="5" xfId="1" applyNumberFormat="1" applyFont="1" applyFill="1" applyBorder="1" applyAlignment="1" applyProtection="1">
      <alignment horizontal="center" vertical="center"/>
      <protection hidden="1"/>
    </xf>
    <xf numFmtId="164" fontId="7" fillId="3" borderId="10" xfId="1" applyNumberFormat="1" applyFont="1" applyFill="1" applyBorder="1" applyAlignment="1" applyProtection="1">
      <alignment horizontal="center" vertical="center"/>
      <protection hidden="1"/>
    </xf>
    <xf numFmtId="164" fontId="7" fillId="3" borderId="8" xfId="1" applyNumberFormat="1" applyFont="1" applyFill="1" applyBorder="1" applyAlignment="1" applyProtection="1">
      <alignment vertical="center"/>
      <protection hidden="1"/>
    </xf>
    <xf numFmtId="0" fontId="0" fillId="0" borderId="0" xfId="0" applyProtection="1">
      <protection hidden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2189049</xdr:colOff>
      <xdr:row>0</xdr:row>
      <xdr:rowOff>0</xdr:rowOff>
    </xdr:from>
    <xdr:to>
      <xdr:col>6</xdr:col>
      <xdr:colOff>152400</xdr:colOff>
      <xdr:row>3</xdr:row>
      <xdr:rowOff>244660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94224" y="0"/>
          <a:ext cx="3268776" cy="987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view="pageLayout" topLeftCell="A4" zoomScaleNormal="112" workbookViewId="0">
      <selection activeCell="J16" sqref="J16"/>
    </sheetView>
  </sheetViews>
  <sheetFormatPr baseColWidth="10" defaultColWidth="9" defaultRowHeight="17.25" x14ac:dyDescent="0.35"/>
  <cols>
    <col min="1" max="1" width="2" customWidth="1"/>
    <col min="2" max="2" width="4.625" customWidth="1"/>
    <col min="3" max="3" width="40.5" customWidth="1"/>
    <col min="4" max="4" width="37.875" customWidth="1"/>
    <col min="5" max="5" width="18.75" customWidth="1"/>
    <col min="6" max="6" width="19" customWidth="1"/>
    <col min="7" max="7" width="18.875" customWidth="1"/>
    <col min="8" max="8" width="5" hidden="1" customWidth="1"/>
    <col min="9" max="9" width="21.5" customWidth="1"/>
    <col min="10" max="10" width="19.875" customWidth="1"/>
    <col min="11" max="11" width="12.375" bestFit="1" customWidth="1"/>
  </cols>
  <sheetData>
    <row r="1" spans="1:11" ht="19.5" x14ac:dyDescent="0.4">
      <c r="A1" s="5"/>
      <c r="B1" s="6"/>
      <c r="C1" s="6"/>
      <c r="D1" s="6"/>
      <c r="E1" s="6"/>
      <c r="F1" s="6"/>
      <c r="G1" s="6"/>
      <c r="H1" s="6"/>
      <c r="I1" s="6"/>
      <c r="J1" s="7"/>
      <c r="K1" s="2"/>
    </row>
    <row r="2" spans="1:11" ht="19.5" x14ac:dyDescent="0.4">
      <c r="A2" s="5"/>
      <c r="B2" s="6"/>
      <c r="C2" s="6"/>
      <c r="D2" s="6"/>
      <c r="E2" s="6"/>
      <c r="F2" s="6"/>
      <c r="G2" s="6"/>
      <c r="H2" s="6"/>
      <c r="I2" s="6"/>
      <c r="J2" s="7"/>
      <c r="K2" s="2"/>
    </row>
    <row r="3" spans="1:11" ht="19.5" x14ac:dyDescent="0.4">
      <c r="A3" s="5"/>
      <c r="B3" s="6"/>
      <c r="C3" s="6"/>
      <c r="D3" s="6"/>
      <c r="E3" s="6"/>
      <c r="F3" s="6"/>
      <c r="G3" s="6"/>
      <c r="H3" s="6"/>
      <c r="I3" s="6"/>
      <c r="J3" s="7"/>
      <c r="K3" s="2"/>
    </row>
    <row r="4" spans="1:11" ht="24" customHeight="1" x14ac:dyDescent="0.4">
      <c r="A4" s="5"/>
      <c r="B4" s="8"/>
      <c r="C4" s="8"/>
      <c r="D4" s="8"/>
      <c r="E4" s="8"/>
      <c r="F4" s="8"/>
      <c r="G4" s="8"/>
      <c r="H4" s="8"/>
      <c r="I4" s="8"/>
      <c r="J4" s="7"/>
      <c r="K4" s="2"/>
    </row>
    <row r="5" spans="1:11" s="1" customFormat="1" ht="50.25" customHeight="1" x14ac:dyDescent="0.4">
      <c r="A5" s="9"/>
      <c r="B5" s="10" t="s">
        <v>29</v>
      </c>
      <c r="C5" s="10"/>
      <c r="D5" s="10"/>
      <c r="E5" s="10"/>
      <c r="F5" s="10"/>
      <c r="G5" s="10"/>
      <c r="H5" s="10"/>
      <c r="I5" s="10"/>
      <c r="J5" s="10"/>
      <c r="K5" s="3"/>
    </row>
    <row r="6" spans="1:11" ht="19.5" x14ac:dyDescent="0.4">
      <c r="A6" s="11"/>
      <c r="B6" s="12"/>
      <c r="C6" s="12"/>
      <c r="D6" s="12"/>
      <c r="E6" s="12"/>
      <c r="F6" s="12"/>
      <c r="G6" s="12"/>
      <c r="H6" s="12"/>
      <c r="I6" s="12"/>
      <c r="J6" s="7"/>
      <c r="K6" s="2"/>
    </row>
    <row r="7" spans="1:11" ht="19.5" x14ac:dyDescent="0.4">
      <c r="A7" s="11"/>
      <c r="B7" s="13"/>
      <c r="C7" s="13"/>
      <c r="D7" s="13"/>
      <c r="E7" s="13"/>
      <c r="F7" s="13"/>
      <c r="G7" s="13"/>
      <c r="H7" s="14"/>
      <c r="I7" s="14"/>
      <c r="J7" s="7"/>
      <c r="K7" s="2"/>
    </row>
    <row r="8" spans="1:11" ht="17.25" customHeight="1" x14ac:dyDescent="0.4">
      <c r="A8" s="5"/>
      <c r="B8" s="15" t="s">
        <v>0</v>
      </c>
      <c r="C8" s="16" t="s">
        <v>1</v>
      </c>
      <c r="D8" s="17" t="s">
        <v>2</v>
      </c>
      <c r="E8" s="18" t="s">
        <v>3</v>
      </c>
      <c r="F8" s="19"/>
      <c r="G8" s="20" t="s">
        <v>4</v>
      </c>
      <c r="H8" s="21" t="s">
        <v>30</v>
      </c>
      <c r="I8" s="21" t="s">
        <v>20</v>
      </c>
      <c r="J8" s="22" t="s">
        <v>31</v>
      </c>
      <c r="K8" s="2"/>
    </row>
    <row r="9" spans="1:11" ht="17.25" customHeight="1" x14ac:dyDescent="0.4">
      <c r="A9" s="5"/>
      <c r="B9" s="15"/>
      <c r="C9" s="23"/>
      <c r="D9" s="24"/>
      <c r="E9" s="25" t="s">
        <v>5</v>
      </c>
      <c r="F9" s="25" t="s">
        <v>6</v>
      </c>
      <c r="G9" s="26"/>
      <c r="H9" s="27"/>
      <c r="I9" s="27"/>
      <c r="J9" s="22"/>
      <c r="K9" s="2"/>
    </row>
    <row r="10" spans="1:11" ht="17.25" customHeight="1" x14ac:dyDescent="0.4">
      <c r="A10" s="5"/>
      <c r="B10" s="28"/>
      <c r="C10" s="23"/>
      <c r="D10" s="24"/>
      <c r="E10" s="29" t="s">
        <v>7</v>
      </c>
      <c r="F10" s="29" t="s">
        <v>8</v>
      </c>
      <c r="G10" s="26"/>
      <c r="H10" s="27"/>
      <c r="I10" s="27"/>
      <c r="J10" s="22"/>
      <c r="K10" s="2"/>
    </row>
    <row r="11" spans="1:11" ht="17.25" customHeight="1" x14ac:dyDescent="0.4">
      <c r="A11" s="5"/>
      <c r="B11" s="28"/>
      <c r="C11" s="30"/>
      <c r="D11" s="31"/>
      <c r="E11" s="32"/>
      <c r="F11" s="32">
        <v>26</v>
      </c>
      <c r="G11" s="33"/>
      <c r="H11" s="34"/>
      <c r="I11" s="34"/>
      <c r="J11" s="22"/>
      <c r="K11" s="2"/>
    </row>
    <row r="12" spans="1:11" ht="22.5" customHeight="1" x14ac:dyDescent="0.4">
      <c r="A12" s="35"/>
      <c r="B12" s="36">
        <v>1</v>
      </c>
      <c r="C12" s="37" t="s">
        <v>22</v>
      </c>
      <c r="D12" s="38" t="s">
        <v>9</v>
      </c>
      <c r="E12" s="39">
        <f>(8700)</f>
        <v>8700</v>
      </c>
      <c r="F12" s="39">
        <f>(2000)</f>
        <v>2000</v>
      </c>
      <c r="G12" s="40">
        <f t="shared" ref="G12:G17" si="0">E12+F12</f>
        <v>10700</v>
      </c>
      <c r="H12" s="41">
        <v>92</v>
      </c>
      <c r="I12" s="42">
        <f>(G12/365)*H12-21.99</f>
        <v>2674.9963013698634</v>
      </c>
      <c r="J12" s="43">
        <f t="shared" ref="J12:J20" si="1">SUM(I12:I12)</f>
        <v>2674.9963013698634</v>
      </c>
      <c r="K12" s="4"/>
    </row>
    <row r="13" spans="1:11" ht="18.75" customHeight="1" x14ac:dyDescent="0.4">
      <c r="A13" s="35"/>
      <c r="B13" s="36">
        <v>2</v>
      </c>
      <c r="C13" s="38" t="s">
        <v>10</v>
      </c>
      <c r="D13" s="38" t="s">
        <v>11</v>
      </c>
      <c r="E13" s="39">
        <v>8200</v>
      </c>
      <c r="F13" s="39">
        <v>2000</v>
      </c>
      <c r="G13" s="40">
        <f t="shared" si="0"/>
        <v>10200</v>
      </c>
      <c r="H13" s="41">
        <f t="shared" ref="H13:H17" si="2">(31+31+30+31+30+31)</f>
        <v>184</v>
      </c>
      <c r="I13" s="42">
        <f>(G13/365)*H13+1.05</f>
        <v>5142.9678082191786</v>
      </c>
      <c r="J13" s="43">
        <f t="shared" si="1"/>
        <v>5142.9678082191786</v>
      </c>
      <c r="K13" s="4"/>
    </row>
    <row r="14" spans="1:11" ht="19.5" x14ac:dyDescent="0.4">
      <c r="A14" s="35"/>
      <c r="B14" s="36">
        <v>3</v>
      </c>
      <c r="C14" s="37" t="s">
        <v>12</v>
      </c>
      <c r="D14" s="44" t="s">
        <v>19</v>
      </c>
      <c r="E14" s="45">
        <f>(5300)</f>
        <v>5300</v>
      </c>
      <c r="F14" s="45">
        <f>(2000)</f>
        <v>2000</v>
      </c>
      <c r="G14" s="40">
        <f t="shared" si="0"/>
        <v>7300</v>
      </c>
      <c r="H14" s="41">
        <f>(31+31+30+31+30+31)</f>
        <v>184</v>
      </c>
      <c r="I14" s="42">
        <f>(G14/365)*H14-33+0.8</f>
        <v>3647.8</v>
      </c>
      <c r="J14" s="43">
        <f t="shared" si="1"/>
        <v>3647.8</v>
      </c>
      <c r="K14" s="4"/>
    </row>
    <row r="15" spans="1:11" ht="19.5" x14ac:dyDescent="0.4">
      <c r="A15" s="35"/>
      <c r="B15" s="36">
        <v>4</v>
      </c>
      <c r="C15" s="37" t="s">
        <v>13</v>
      </c>
      <c r="D15" s="46" t="s">
        <v>14</v>
      </c>
      <c r="E15" s="45">
        <v>3000</v>
      </c>
      <c r="F15" s="45">
        <v>1500</v>
      </c>
      <c r="G15" s="40">
        <f t="shared" si="0"/>
        <v>4500</v>
      </c>
      <c r="H15" s="41">
        <f t="shared" si="2"/>
        <v>184</v>
      </c>
      <c r="I15" s="42">
        <f>(G15/365)*H15+0.47</f>
        <v>2268.9631506849314</v>
      </c>
      <c r="J15" s="43">
        <f>SUM(I15:I15)</f>
        <v>2268.9631506849314</v>
      </c>
      <c r="K15" s="4"/>
    </row>
    <row r="16" spans="1:11" ht="16.5" customHeight="1" x14ac:dyDescent="0.4">
      <c r="A16" s="35"/>
      <c r="B16" s="36">
        <v>5</v>
      </c>
      <c r="C16" s="37" t="s">
        <v>15</v>
      </c>
      <c r="D16" s="46" t="s">
        <v>16</v>
      </c>
      <c r="E16" s="45">
        <v>3000</v>
      </c>
      <c r="F16" s="45">
        <v>1500</v>
      </c>
      <c r="G16" s="40">
        <f t="shared" si="0"/>
        <v>4500</v>
      </c>
      <c r="H16" s="41">
        <f t="shared" si="2"/>
        <v>184</v>
      </c>
      <c r="I16" s="42">
        <f>(G16/365)*H16+0.47</f>
        <v>2268.9631506849314</v>
      </c>
      <c r="J16" s="43">
        <f t="shared" si="1"/>
        <v>2268.9631506849314</v>
      </c>
      <c r="K16" s="4"/>
    </row>
    <row r="17" spans="1:11" ht="19.5" x14ac:dyDescent="0.4">
      <c r="A17" s="35"/>
      <c r="B17" s="36">
        <v>6</v>
      </c>
      <c r="C17" s="37" t="s">
        <v>17</v>
      </c>
      <c r="D17" s="46" t="s">
        <v>18</v>
      </c>
      <c r="E17" s="45">
        <v>3500</v>
      </c>
      <c r="F17" s="45">
        <v>1500</v>
      </c>
      <c r="G17" s="39">
        <f t="shared" si="0"/>
        <v>5000</v>
      </c>
      <c r="H17" s="41">
        <f t="shared" si="2"/>
        <v>184</v>
      </c>
      <c r="I17" s="42">
        <f>(G17/365)*H17+1-0.48</f>
        <v>2521.0679452054792</v>
      </c>
      <c r="J17" s="43">
        <f t="shared" si="1"/>
        <v>2521.0679452054792</v>
      </c>
      <c r="K17" s="4"/>
    </row>
    <row r="18" spans="1:11" ht="17.25" customHeight="1" x14ac:dyDescent="0.4">
      <c r="A18" s="35"/>
      <c r="B18" s="36">
        <v>7</v>
      </c>
      <c r="C18" s="47" t="s">
        <v>23</v>
      </c>
      <c r="D18" s="48" t="s">
        <v>26</v>
      </c>
      <c r="E18" s="45">
        <f>(3000)</f>
        <v>3000</v>
      </c>
      <c r="F18" s="49">
        <f>(1500)</f>
        <v>1500</v>
      </c>
      <c r="G18" s="39">
        <f t="shared" ref="G18:G20" si="3">E18+F18</f>
        <v>4500</v>
      </c>
      <c r="H18" s="41">
        <f>(31+31+30+31+30+31)-11</f>
        <v>173</v>
      </c>
      <c r="I18" s="42">
        <f>(G18/365)*H18-16+0.06</f>
        <v>2116.936712328767</v>
      </c>
      <c r="J18" s="43">
        <f t="shared" si="1"/>
        <v>2116.936712328767</v>
      </c>
      <c r="K18" s="4"/>
    </row>
    <row r="19" spans="1:11" ht="17.25" customHeight="1" x14ac:dyDescent="0.4">
      <c r="A19" s="35"/>
      <c r="B19" s="36">
        <v>8</v>
      </c>
      <c r="C19" s="50" t="s">
        <v>24</v>
      </c>
      <c r="D19" s="48" t="s">
        <v>27</v>
      </c>
      <c r="E19" s="45">
        <v>3500</v>
      </c>
      <c r="F19" s="45">
        <v>1500</v>
      </c>
      <c r="G19" s="39">
        <f t="shared" si="3"/>
        <v>5000</v>
      </c>
      <c r="H19" s="41">
        <f>(31+31+30+31+30+31)</f>
        <v>184</v>
      </c>
      <c r="I19" s="42">
        <f>(G19/365)*H19-20.55</f>
        <v>2499.997945205479</v>
      </c>
      <c r="J19" s="43">
        <f t="shared" si="1"/>
        <v>2499.997945205479</v>
      </c>
      <c r="K19" s="4"/>
    </row>
    <row r="20" spans="1:11" ht="17.25" customHeight="1" x14ac:dyDescent="0.4">
      <c r="A20" s="35"/>
      <c r="B20" s="36">
        <v>9</v>
      </c>
      <c r="C20" s="37" t="s">
        <v>25</v>
      </c>
      <c r="D20" s="51" t="s">
        <v>28</v>
      </c>
      <c r="E20" s="52">
        <f>(4500)</f>
        <v>4500</v>
      </c>
      <c r="F20" s="52">
        <f>(2000)</f>
        <v>2000</v>
      </c>
      <c r="G20" s="39">
        <f t="shared" si="3"/>
        <v>6500</v>
      </c>
      <c r="H20" s="41">
        <v>92</v>
      </c>
      <c r="I20" s="42">
        <f>(G20/365)*H20-13-0.36</f>
        <v>1624.9961643835616</v>
      </c>
      <c r="J20" s="43">
        <f t="shared" si="1"/>
        <v>1624.9961643835616</v>
      </c>
      <c r="K20" s="4"/>
    </row>
    <row r="21" spans="1:11" ht="33" customHeight="1" x14ac:dyDescent="0.4">
      <c r="A21" s="11"/>
      <c r="B21" s="53"/>
      <c r="C21" s="54"/>
      <c r="D21" s="54"/>
      <c r="E21" s="55"/>
      <c r="F21" s="55"/>
      <c r="G21" s="56" t="s">
        <v>21</v>
      </c>
      <c r="H21" s="57"/>
      <c r="I21" s="58"/>
      <c r="J21" s="59">
        <f>SUM(J12:J20)+0.01</f>
        <v>24766.699178082192</v>
      </c>
      <c r="K21" s="2"/>
    </row>
    <row r="22" spans="1:11" x14ac:dyDescent="0.35">
      <c r="A22" s="60"/>
      <c r="B22" s="60"/>
      <c r="C22" s="60"/>
      <c r="D22" s="60"/>
      <c r="E22" s="60"/>
      <c r="F22" s="60"/>
      <c r="G22" s="60"/>
      <c r="H22" s="60"/>
      <c r="I22" s="60"/>
      <c r="J22" s="60"/>
    </row>
    <row r="23" spans="1:11" x14ac:dyDescent="0.35">
      <c r="A23" s="60"/>
      <c r="B23" s="60"/>
      <c r="C23" s="60"/>
      <c r="D23" s="60"/>
      <c r="E23" s="60"/>
      <c r="F23" s="60"/>
      <c r="G23" s="60"/>
      <c r="H23" s="60"/>
      <c r="I23" s="60"/>
      <c r="J23" s="60"/>
    </row>
    <row r="24" spans="1:11" x14ac:dyDescent="0.35">
      <c r="A24" s="60"/>
      <c r="B24" s="60"/>
      <c r="C24" s="60"/>
      <c r="D24" s="60"/>
      <c r="E24" s="60"/>
      <c r="F24" s="60"/>
      <c r="G24" s="60"/>
      <c r="H24" s="60"/>
      <c r="I24" s="60"/>
      <c r="J24" s="60"/>
    </row>
    <row r="25" spans="1:11" x14ac:dyDescent="0.35">
      <c r="A25" s="60"/>
      <c r="B25" s="60"/>
      <c r="C25" s="60"/>
      <c r="D25" s="60"/>
      <c r="E25" s="60"/>
      <c r="F25" s="60"/>
      <c r="G25" s="60"/>
      <c r="H25" s="60"/>
      <c r="I25" s="60"/>
      <c r="J25" s="60"/>
    </row>
    <row r="26" spans="1:11" x14ac:dyDescent="0.35">
      <c r="A26" s="60"/>
      <c r="B26" s="60"/>
      <c r="C26" s="60"/>
      <c r="D26" s="60"/>
      <c r="E26" s="60"/>
      <c r="F26" s="60"/>
      <c r="G26" s="60"/>
      <c r="H26" s="60"/>
      <c r="I26" s="60"/>
      <c r="J26" s="60"/>
    </row>
    <row r="27" spans="1:11" x14ac:dyDescent="0.35">
      <c r="A27" s="60"/>
      <c r="B27" s="60"/>
      <c r="C27" s="60"/>
      <c r="D27" s="60"/>
      <c r="E27" s="60"/>
      <c r="F27" s="60"/>
      <c r="G27" s="60"/>
      <c r="H27" s="60"/>
      <c r="I27" s="60"/>
      <c r="J27" s="60"/>
    </row>
    <row r="28" spans="1:11" x14ac:dyDescent="0.35">
      <c r="A28" s="60"/>
      <c r="B28" s="60"/>
      <c r="C28" s="60"/>
      <c r="D28" s="60"/>
      <c r="E28" s="60"/>
      <c r="F28" s="60"/>
      <c r="G28" s="60"/>
      <c r="H28" s="60"/>
      <c r="I28" s="60"/>
      <c r="J28" s="60"/>
    </row>
    <row r="29" spans="1:11" x14ac:dyDescent="0.35">
      <c r="A29" s="60"/>
      <c r="B29" s="60"/>
      <c r="C29" s="60"/>
      <c r="D29" s="60"/>
      <c r="E29" s="60"/>
      <c r="F29" s="60"/>
      <c r="G29" s="60"/>
      <c r="H29" s="60"/>
      <c r="I29" s="60"/>
      <c r="J29" s="60"/>
    </row>
  </sheetData>
  <sheetProtection algorithmName="SHA-512" hashValue="8OLw7c8uxv1IoClx2Vg7b8ZKg3xcJrbEPXDPQNoOz8xqmhPtDS8gtUkQnA6zumCFiaoP19zIO+2KZOocr7nNTA==" saltValue="dRunjEM/AFYu0pMcUHaC0Q==" spinCount="100000" sheet="1" formatCells="0" formatColumns="0" formatRows="0" insertColumns="0" insertRows="0" insertHyperlinks="0" deleteColumns="0" deleteRows="0" sort="0" autoFilter="0" pivotTables="0"/>
  <mergeCells count="13">
    <mergeCell ref="B5:J5"/>
    <mergeCell ref="I8:I11"/>
    <mergeCell ref="B7:G7"/>
    <mergeCell ref="B8:B11"/>
    <mergeCell ref="C8:C11"/>
    <mergeCell ref="D8:D11"/>
    <mergeCell ref="E10:E11"/>
    <mergeCell ref="F10:F11"/>
    <mergeCell ref="E8:F8"/>
    <mergeCell ref="G8:G11"/>
    <mergeCell ref="H8:H11"/>
    <mergeCell ref="G21:I21"/>
    <mergeCell ref="J8:J11"/>
  </mergeCells>
  <pageMargins left="0.70866141732283472" right="0.70866141732283472" top="0.74803149606299213" bottom="0.74803149606299213" header="0.31496062992125984" footer="0.31496062992125984"/>
  <pageSetup scale="65" orientation="landscape" r:id="rId1"/>
  <ignoredErrors>
    <ignoredError sqref="H1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2022-12-21T18:31:53Z</dcterms:modified>
</cp:coreProperties>
</file>