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AMSA 2022\2. Unidad de planificación 2022\READECUACIÓN POA 2022\"/>
    </mc:Choice>
  </mc:AlternateContent>
  <xr:revisionPtr revIDLastSave="0" documentId="13_ncr:1_{B4CDFAD5-D750-434A-821D-9385BEC7B262}" xr6:coauthVersionLast="47" xr6:coauthVersionMax="47" xr10:uidLastSave="{00000000-0000-0000-0000-000000000000}"/>
  <bookViews>
    <workbookView xWindow="-120" yWindow="-120" windowWidth="29040" windowHeight="15840" tabRatio="952" activeTab="12" xr2:uid="{00000000-000D-0000-FFFF-FFFF00000000}"/>
  </bookViews>
  <sheets>
    <sheet name="Carátula" sheetId="1" r:id="rId1"/>
    <sheet name="SPPD-01 Mandatos " sheetId="53" state="hidden" r:id="rId2"/>
    <sheet name="SPPD-02 AnalisisPolíticas" sheetId="46" state="hidden" r:id="rId3"/>
    <sheet name="SPPD-03 Alineación-Vinculacion" sheetId="140" state="hidden" r:id="rId4"/>
    <sheet name="SPPD-04  Ident. Prior. de Prob." sheetId="135" state="hidden" r:id="rId5"/>
    <sheet name="SPPD-05 Población" sheetId="136" state="hidden" r:id="rId6"/>
    <sheet name="Lista a seleccionar" sheetId="137" state="hidden" r:id="rId7"/>
    <sheet name="SPPD-06 Evidencias" sheetId="60" state="hidden" r:id="rId8"/>
    <sheet name="SPPD-7 Matriz PEI" sheetId="75" state="hidden" r:id="rId9"/>
    <sheet name="SPPD-9 Visión, Misión, Valores" sheetId="35" state="hidden" r:id="rId10"/>
    <sheet name="SPPD-10 FODA" sheetId="139" state="hidden" r:id="rId11"/>
    <sheet name="SPPD-11 Análisis de Actores" sheetId="138" state="hidden" r:id="rId12"/>
    <sheet name="SPPD-14 POA" sheetId="122" r:id="rId13"/>
    <sheet name="SPPD-15PROG. MENS PROD.SUBP ACC" sheetId="125" r:id="rId14"/>
    <sheet name="INSUMOS" sheetId="141" r:id="rId15"/>
    <sheet name="hojaPOATipos de indicadores" sheetId="142" state="hidden" r:id="rId16"/>
    <sheet name="Anexo-1 Ruta de Trabajo " sheetId="121" state="hidden" r:id="rId17"/>
    <sheet name="Anexo-3 CRITERIOSPONDERACIÓN" sheetId="130" state="hidden" r:id="rId18"/>
  </sheets>
  <externalReferences>
    <externalReference r:id="rId19"/>
    <externalReference r:id="rId20"/>
  </externalReferences>
  <definedNames>
    <definedName name="_xlnm._FilterDatabase" localSheetId="3" hidden="1">'SPPD-03 Alineación-Vinculacion'!$A$3:$W$62</definedName>
    <definedName name="_ftn1" localSheetId="7">'SPPD-06 Evidencias'!#REF!</definedName>
    <definedName name="_ftnref1" localSheetId="7">'SPPD-06 Evidencias'!#REF!</definedName>
    <definedName name="_xlnm.Print_Area" localSheetId="17">'Anexo-3 CRITERIOSPONDERACIÓN'!$A$1:$D$75</definedName>
    <definedName name="_xlnm.Print_Area" localSheetId="1">'SPPD-01 Mandatos '!$A$1:$C$20</definedName>
    <definedName name="_xlnm.Print_Area" localSheetId="2">'SPPD-02 AnalisisPolíticas'!$A$1:$G$20</definedName>
    <definedName name="_xlnm.Print_Area" localSheetId="4">'SPPD-04  Ident. Prior. de Prob.'!$A$1:$V$35</definedName>
    <definedName name="_xlnm.Print_Area" localSheetId="5">'SPPD-05 Población'!$A$1:$N$45</definedName>
    <definedName name="_xlnm.Print_Area" localSheetId="7">'SPPD-06 Evidencias'!$A$1:$M$16</definedName>
    <definedName name="_xlnm.Print_Area" localSheetId="10">'SPPD-10 FODA'!$A$1:$J$65</definedName>
    <definedName name="_xlnm.Print_Area" localSheetId="11">'SPPD-11 Análisis de Actores'!$A$2:$I$22</definedName>
    <definedName name="_xlnm.Print_Area" localSheetId="13">'SPPD-15PROG. MENS PROD.SUBP ACC'!$A$1:$AI$198</definedName>
    <definedName name="_xlnm.Print_Area" localSheetId="8">'SPPD-7 Matriz PEI'!$A$1:$R$14</definedName>
    <definedName name="_xlnm.Print_Area" localSheetId="9">'SPPD-9 Visión, Misión, Valores'!$A$1:$F$16</definedName>
    <definedName name="DPSE_21" localSheetId="17">#REF!</definedName>
    <definedName name="DPSE_21" localSheetId="4">#REF!</definedName>
    <definedName name="DPSE_21" localSheetId="12">#REF!</definedName>
    <definedName name="DPSE_21" localSheetId="13">#REF!</definedName>
    <definedName name="DPSE_21">#REF!</definedName>
    <definedName name="DPSE25" localSheetId="17">#REF!</definedName>
    <definedName name="DPSE25" localSheetId="4">#REF!</definedName>
    <definedName name="DPSE25">#REF!</definedName>
    <definedName name="OLE_LINK5" localSheetId="4">'SPPD-04  Ident. Prior. de Prob.'!$B$28</definedName>
    <definedName name="_xlnm.Print_Titles" localSheetId="16">'Anexo-1 Ruta de Trabajo '!$A:$G,'Anexo-1 Ruta de Trabajo '!$1:$6</definedName>
    <definedName name="_xlnm.Print_Titles" localSheetId="4">'SPPD-04  Ident. Prior. de Prob.'!$A:$C,'SPPD-04  Ident. Prior. de Prob.'!$2:$5</definedName>
    <definedName name="_xlnm.Print_Titles" localSheetId="13">'SPPD-15PROG. MENS PROD.SUBP ACC'!$1:$3</definedName>
    <definedName name="Z_4FD28BFF_A4CF_416E_91D3_B2989AA79332_.wvu.PrintTitles" localSheetId="17" hidden="1">'Anexo-3 CRITERIOSPONDERACIÓN'!#REF!</definedName>
  </definedNames>
  <calcPr calcId="191029"/>
  <customWorkbookViews>
    <customWorkbookView name="Alicia Miosoti Cifuentes Soto - Vista personalizada" guid="{4FD28BFF-A4CF-416E-91D3-B2989AA79332}" mergeInterval="0" personalView="1" maximized="1" windowWidth="1276" windowHeight="878" tabRatio="943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" i="125" l="1"/>
  <c r="L38" i="125"/>
  <c r="M38" i="125"/>
  <c r="N38" i="125"/>
  <c r="O38" i="125"/>
  <c r="P38" i="125"/>
  <c r="Q38" i="125"/>
  <c r="R38" i="125"/>
  <c r="S38" i="125"/>
  <c r="T38" i="125"/>
  <c r="U38" i="125"/>
  <c r="K38" i="125"/>
  <c r="F348" i="141"/>
  <c r="H6" i="142" l="1"/>
  <c r="H5" i="142"/>
  <c r="H4" i="142"/>
  <c r="L854" i="141"/>
  <c r="K854" i="141"/>
  <c r="J854" i="141"/>
  <c r="I854" i="141"/>
  <c r="I853" i="141"/>
  <c r="I852" i="141"/>
  <c r="I851" i="141"/>
  <c r="I849" i="141"/>
  <c r="F845" i="141"/>
  <c r="F844" i="141"/>
  <c r="L841" i="141"/>
  <c r="K841" i="141"/>
  <c r="J841" i="141"/>
  <c r="I840" i="141"/>
  <c r="I839" i="141"/>
  <c r="I838" i="141"/>
  <c r="I837" i="141"/>
  <c r="I836" i="141"/>
  <c r="I835" i="141"/>
  <c r="I834" i="141"/>
  <c r="I833" i="141"/>
  <c r="I832" i="141"/>
  <c r="I831" i="141"/>
  <c r="I830" i="141"/>
  <c r="I829" i="141"/>
  <c r="I828" i="141"/>
  <c r="I827" i="141"/>
  <c r="I826" i="141"/>
  <c r="I825" i="141"/>
  <c r="I824" i="141"/>
  <c r="I823" i="141"/>
  <c r="I822" i="141"/>
  <c r="I821" i="141"/>
  <c r="I820" i="141"/>
  <c r="I819" i="141"/>
  <c r="I818" i="141"/>
  <c r="I817" i="141"/>
  <c r="I816" i="141"/>
  <c r="I815" i="141"/>
  <c r="I814" i="141"/>
  <c r="I813" i="141"/>
  <c r="I812" i="141"/>
  <c r="I811" i="141"/>
  <c r="I810" i="141"/>
  <c r="I809" i="141"/>
  <c r="I808" i="141"/>
  <c r="I807" i="141"/>
  <c r="I806" i="141"/>
  <c r="I805" i="141"/>
  <c r="I804" i="141"/>
  <c r="I803" i="141"/>
  <c r="I802" i="141"/>
  <c r="I801" i="141"/>
  <c r="I800" i="141"/>
  <c r="I799" i="141"/>
  <c r="I798" i="141"/>
  <c r="I797" i="141"/>
  <c r="I796" i="141"/>
  <c r="I795" i="141"/>
  <c r="I794" i="141"/>
  <c r="I793" i="141"/>
  <c r="I792" i="141"/>
  <c r="I791" i="141"/>
  <c r="I790" i="141"/>
  <c r="I789" i="141"/>
  <c r="I788" i="141"/>
  <c r="I787" i="141"/>
  <c r="I786" i="141"/>
  <c r="I785" i="141"/>
  <c r="I784" i="141"/>
  <c r="I783" i="141"/>
  <c r="I782" i="141"/>
  <c r="I781" i="141"/>
  <c r="I780" i="141"/>
  <c r="I779" i="141"/>
  <c r="I778" i="141"/>
  <c r="I777" i="141"/>
  <c r="I776" i="141"/>
  <c r="I775" i="141"/>
  <c r="I774" i="141"/>
  <c r="I773" i="141"/>
  <c r="I772" i="141"/>
  <c r="I771" i="141"/>
  <c r="I770" i="141"/>
  <c r="I769" i="141"/>
  <c r="I768" i="141"/>
  <c r="I767" i="141"/>
  <c r="I766" i="141"/>
  <c r="I765" i="141"/>
  <c r="I764" i="141"/>
  <c r="I763" i="141"/>
  <c r="I762" i="141"/>
  <c r="I761" i="141"/>
  <c r="I760" i="141"/>
  <c r="I759" i="141"/>
  <c r="I758" i="141"/>
  <c r="I757" i="141"/>
  <c r="I756" i="141"/>
  <c r="I755" i="141"/>
  <c r="I754" i="141"/>
  <c r="I753" i="141"/>
  <c r="I752" i="141"/>
  <c r="I751" i="141"/>
  <c r="I750" i="141"/>
  <c r="I749" i="141"/>
  <c r="I748" i="141"/>
  <c r="I747" i="141"/>
  <c r="I746" i="141"/>
  <c r="I745" i="141"/>
  <c r="I744" i="141"/>
  <c r="I743" i="141"/>
  <c r="I742" i="141"/>
  <c r="I741" i="141"/>
  <c r="I740" i="141"/>
  <c r="I739" i="141"/>
  <c r="I738" i="141"/>
  <c r="I737" i="141"/>
  <c r="I736" i="141"/>
  <c r="I735" i="141"/>
  <c r="I734" i="141"/>
  <c r="I733" i="141"/>
  <c r="I732" i="141"/>
  <c r="I731" i="141"/>
  <c r="I730" i="141"/>
  <c r="I841" i="141" s="1"/>
  <c r="F726" i="141"/>
  <c r="F725" i="141"/>
  <c r="L722" i="141"/>
  <c r="K722" i="141"/>
  <c r="J722" i="141"/>
  <c r="I721" i="141"/>
  <c r="I720" i="141"/>
  <c r="I719" i="141"/>
  <c r="I718" i="141"/>
  <c r="I717" i="141"/>
  <c r="I716" i="141"/>
  <c r="I715" i="141"/>
  <c r="I714" i="141"/>
  <c r="I713" i="141"/>
  <c r="I712" i="141"/>
  <c r="I711" i="141"/>
  <c r="I710" i="141"/>
  <c r="I709" i="141"/>
  <c r="I708" i="141"/>
  <c r="I707" i="141"/>
  <c r="I706" i="141"/>
  <c r="I705" i="141"/>
  <c r="I704" i="141"/>
  <c r="I703" i="141"/>
  <c r="I702" i="141"/>
  <c r="I701" i="141"/>
  <c r="I700" i="141"/>
  <c r="I699" i="141"/>
  <c r="I698" i="141"/>
  <c r="I697" i="141"/>
  <c r="I696" i="141"/>
  <c r="I695" i="141"/>
  <c r="I694" i="141"/>
  <c r="I693" i="141"/>
  <c r="I692" i="141"/>
  <c r="I691" i="141"/>
  <c r="I690" i="141"/>
  <c r="I689" i="141"/>
  <c r="I688" i="141"/>
  <c r="I687" i="141"/>
  <c r="I686" i="141"/>
  <c r="I685" i="141"/>
  <c r="I684" i="141"/>
  <c r="I683" i="141"/>
  <c r="I682" i="141"/>
  <c r="I681" i="141"/>
  <c r="I680" i="141"/>
  <c r="I679" i="141"/>
  <c r="I678" i="141"/>
  <c r="I677" i="141"/>
  <c r="I676" i="141"/>
  <c r="I675" i="141"/>
  <c r="I674" i="141"/>
  <c r="I673" i="141"/>
  <c r="I672" i="141"/>
  <c r="I671" i="141"/>
  <c r="I670" i="141"/>
  <c r="I669" i="141"/>
  <c r="I668" i="141"/>
  <c r="I667" i="141"/>
  <c r="I666" i="141"/>
  <c r="I665" i="141"/>
  <c r="I664" i="141"/>
  <c r="I663" i="141"/>
  <c r="I662" i="141"/>
  <c r="I661" i="141"/>
  <c r="I660" i="141"/>
  <c r="I659" i="141"/>
  <c r="I658" i="141"/>
  <c r="I657" i="141"/>
  <c r="I656" i="141"/>
  <c r="I655" i="141"/>
  <c r="I654" i="141"/>
  <c r="I653" i="141"/>
  <c r="I652" i="141"/>
  <c r="I651" i="141"/>
  <c r="I650" i="141"/>
  <c r="I649" i="141"/>
  <c r="I648" i="141"/>
  <c r="I647" i="141"/>
  <c r="I646" i="141"/>
  <c r="I645" i="141"/>
  <c r="I644" i="141"/>
  <c r="I643" i="141"/>
  <c r="I642" i="141"/>
  <c r="I641" i="141"/>
  <c r="I640" i="141"/>
  <c r="I639" i="141"/>
  <c r="I638" i="141"/>
  <c r="I637" i="141"/>
  <c r="I636" i="141"/>
  <c r="I635" i="141"/>
  <c r="I634" i="141"/>
  <c r="I633" i="141"/>
  <c r="I722" i="141" s="1"/>
  <c r="F629" i="141"/>
  <c r="F628" i="141"/>
  <c r="L625" i="141"/>
  <c r="K625" i="141"/>
  <c r="J625" i="141"/>
  <c r="I624" i="141"/>
  <c r="I623" i="141"/>
  <c r="I622" i="141"/>
  <c r="I621" i="141"/>
  <c r="I620" i="141"/>
  <c r="I619" i="141"/>
  <c r="I618" i="141"/>
  <c r="I617" i="141"/>
  <c r="I625" i="141" s="1"/>
  <c r="F613" i="141"/>
  <c r="L609" i="141"/>
  <c r="K609" i="141"/>
  <c r="J609" i="141"/>
  <c r="I608" i="141"/>
  <c r="I607" i="141"/>
  <c r="I606" i="141"/>
  <c r="I605" i="141"/>
  <c r="I604" i="141"/>
  <c r="I603" i="141"/>
  <c r="I602" i="141"/>
  <c r="I601" i="141"/>
  <c r="I600" i="141"/>
  <c r="I599" i="141"/>
  <c r="I598" i="141"/>
  <c r="I597" i="141"/>
  <c r="I596" i="141"/>
  <c r="I595" i="141"/>
  <c r="I594" i="141"/>
  <c r="I593" i="141"/>
  <c r="I592" i="141"/>
  <c r="I591" i="141"/>
  <c r="I590" i="141"/>
  <c r="I589" i="141"/>
  <c r="I588" i="141"/>
  <c r="I587" i="141"/>
  <c r="I586" i="141"/>
  <c r="I585" i="141"/>
  <c r="I584" i="141"/>
  <c r="I583" i="141"/>
  <c r="I582" i="141"/>
  <c r="I581" i="141"/>
  <c r="I580" i="141"/>
  <c r="I579" i="141"/>
  <c r="I578" i="141"/>
  <c r="I577" i="141"/>
  <c r="I576" i="141"/>
  <c r="I575" i="141"/>
  <c r="I609" i="141" s="1"/>
  <c r="F571" i="141"/>
  <c r="L567" i="141"/>
  <c r="K567" i="141"/>
  <c r="J567" i="141"/>
  <c r="I566" i="141"/>
  <c r="I565" i="141"/>
  <c r="I564" i="141"/>
  <c r="I563" i="141"/>
  <c r="I562" i="141"/>
  <c r="I561" i="141"/>
  <c r="I560" i="141"/>
  <c r="I559" i="141"/>
  <c r="I558" i="141"/>
  <c r="I557" i="141"/>
  <c r="I556" i="141"/>
  <c r="I555" i="141"/>
  <c r="I554" i="141"/>
  <c r="I553" i="141"/>
  <c r="I552" i="141"/>
  <c r="I551" i="141"/>
  <c r="K548" i="141"/>
  <c r="I548" i="141"/>
  <c r="H547" i="141"/>
  <c r="I547" i="141" s="1"/>
  <c r="I546" i="141"/>
  <c r="I545" i="141"/>
  <c r="I544" i="141"/>
  <c r="I543" i="141"/>
  <c r="I542" i="141"/>
  <c r="I530" i="141"/>
  <c r="I529" i="141"/>
  <c r="I528" i="141"/>
  <c r="I527" i="141"/>
  <c r="I526" i="141"/>
  <c r="F522" i="141"/>
  <c r="L518" i="141"/>
  <c r="K518" i="141"/>
  <c r="J518" i="141"/>
  <c r="I517" i="141"/>
  <c r="I516" i="141"/>
  <c r="I515" i="141"/>
  <c r="I514" i="141"/>
  <c r="I513" i="141"/>
  <c r="I512" i="141"/>
  <c r="I511" i="141"/>
  <c r="I510" i="141"/>
  <c r="I509" i="141"/>
  <c r="I508" i="141"/>
  <c r="I507" i="141"/>
  <c r="I506" i="141"/>
  <c r="I505" i="141"/>
  <c r="I504" i="141"/>
  <c r="I503" i="141"/>
  <c r="I502" i="141"/>
  <c r="I501" i="141"/>
  <c r="I500" i="141"/>
  <c r="I499" i="141"/>
  <c r="I498" i="141"/>
  <c r="I497" i="141"/>
  <c r="I496" i="141"/>
  <c r="I495" i="141"/>
  <c r="I494" i="141"/>
  <c r="I493" i="141"/>
  <c r="I492" i="141"/>
  <c r="I491" i="141"/>
  <c r="I490" i="141"/>
  <c r="I489" i="141"/>
  <c r="I488" i="141"/>
  <c r="I487" i="141"/>
  <c r="I486" i="141"/>
  <c r="I485" i="141"/>
  <c r="I484" i="141"/>
  <c r="I483" i="141"/>
  <c r="I482" i="141"/>
  <c r="I481" i="141"/>
  <c r="I480" i="141"/>
  <c r="I479" i="141"/>
  <c r="I478" i="141"/>
  <c r="I477" i="141"/>
  <c r="I476" i="141"/>
  <c r="I475" i="141"/>
  <c r="I474" i="141"/>
  <c r="I473" i="141"/>
  <c r="I472" i="141"/>
  <c r="I471" i="141"/>
  <c r="I470" i="141"/>
  <c r="I469" i="141"/>
  <c r="I468" i="141"/>
  <c r="I467" i="141"/>
  <c r="I466" i="141"/>
  <c r="I465" i="141"/>
  <c r="I464" i="141"/>
  <c r="I463" i="141"/>
  <c r="I462" i="141"/>
  <c r="I461" i="141"/>
  <c r="I460" i="141"/>
  <c r="I459" i="141"/>
  <c r="I458" i="141"/>
  <c r="I457" i="141"/>
  <c r="I456" i="141"/>
  <c r="I455" i="141"/>
  <c r="I454" i="141"/>
  <c r="I453" i="141"/>
  <c r="I452" i="141"/>
  <c r="I451" i="141"/>
  <c r="I450" i="141"/>
  <c r="I449" i="141"/>
  <c r="I448" i="141"/>
  <c r="I447" i="141"/>
  <c r="I446" i="141"/>
  <c r="I445" i="141"/>
  <c r="I444" i="141"/>
  <c r="I443" i="141"/>
  <c r="I442" i="141"/>
  <c r="I441" i="141"/>
  <c r="I440" i="141"/>
  <c r="I439" i="141"/>
  <c r="I438" i="141"/>
  <c r="I437" i="141"/>
  <c r="I436" i="141"/>
  <c r="I435" i="141"/>
  <c r="I434" i="141"/>
  <c r="I433" i="141"/>
  <c r="I432" i="141"/>
  <c r="I431" i="141"/>
  <c r="I430" i="141"/>
  <c r="I429" i="141"/>
  <c r="I428" i="141"/>
  <c r="I427" i="141"/>
  <c r="I426" i="141"/>
  <c r="I425" i="141"/>
  <c r="I424" i="141"/>
  <c r="I423" i="141"/>
  <c r="I422" i="141"/>
  <c r="I421" i="141"/>
  <c r="I420" i="141"/>
  <c r="I419" i="141"/>
  <c r="I418" i="141"/>
  <c r="I417" i="141"/>
  <c r="I416" i="141"/>
  <c r="I415" i="141"/>
  <c r="I414" i="141"/>
  <c r="I413" i="141"/>
  <c r="I412" i="141"/>
  <c r="I411" i="141"/>
  <c r="I410" i="141"/>
  <c r="I409" i="141"/>
  <c r="I408" i="141"/>
  <c r="I407" i="141"/>
  <c r="I406" i="141"/>
  <c r="I405" i="141"/>
  <c r="I404" i="141"/>
  <c r="I403" i="141"/>
  <c r="I402" i="141"/>
  <c r="I401" i="141"/>
  <c r="I400" i="141"/>
  <c r="I399" i="141"/>
  <c r="I398" i="141"/>
  <c r="I397" i="141"/>
  <c r="I396" i="141"/>
  <c r="I395" i="141"/>
  <c r="I394" i="141"/>
  <c r="I393" i="141"/>
  <c r="I392" i="141"/>
  <c r="I391" i="141"/>
  <c r="I390" i="141"/>
  <c r="I389" i="141"/>
  <c r="I388" i="141"/>
  <c r="I387" i="141"/>
  <c r="I386" i="141"/>
  <c r="I385" i="141"/>
  <c r="I384" i="141"/>
  <c r="I383" i="141"/>
  <c r="I382" i="141"/>
  <c r="I381" i="141"/>
  <c r="I380" i="141"/>
  <c r="I379" i="141"/>
  <c r="I378" i="141"/>
  <c r="I377" i="141"/>
  <c r="I376" i="141"/>
  <c r="I375" i="141"/>
  <c r="I374" i="141"/>
  <c r="I373" i="141"/>
  <c r="I372" i="141"/>
  <c r="I371" i="141"/>
  <c r="I370" i="141"/>
  <c r="I369" i="141"/>
  <c r="I368" i="141"/>
  <c r="I367" i="141"/>
  <c r="I366" i="141"/>
  <c r="I365" i="141"/>
  <c r="I364" i="141"/>
  <c r="I363" i="141"/>
  <c r="I362" i="141"/>
  <c r="I361" i="141"/>
  <c r="I360" i="141"/>
  <c r="I359" i="141"/>
  <c r="I358" i="141"/>
  <c r="I357" i="141"/>
  <c r="I356" i="141"/>
  <c r="I355" i="141"/>
  <c r="I354" i="141"/>
  <c r="I353" i="141"/>
  <c r="I352" i="141"/>
  <c r="I518" i="141" s="1"/>
  <c r="L344" i="141"/>
  <c r="K344" i="141"/>
  <c r="J344" i="141"/>
  <c r="I343" i="141"/>
  <c r="I342" i="141"/>
  <c r="I341" i="141"/>
  <c r="I340" i="141"/>
  <c r="I339" i="141"/>
  <c r="I338" i="141"/>
  <c r="I337" i="141"/>
  <c r="I336" i="141"/>
  <c r="I335" i="141"/>
  <c r="I334" i="141"/>
  <c r="I333" i="141"/>
  <c r="I332" i="141"/>
  <c r="I331" i="141"/>
  <c r="I330" i="141"/>
  <c r="I329" i="141"/>
  <c r="I328" i="141"/>
  <c r="I327" i="141"/>
  <c r="I326" i="141"/>
  <c r="I325" i="141"/>
  <c r="I324" i="141"/>
  <c r="I323" i="141"/>
  <c r="I322" i="141"/>
  <c r="I321" i="141"/>
  <c r="I320" i="141"/>
  <c r="I319" i="141"/>
  <c r="I318" i="141"/>
  <c r="I317" i="141"/>
  <c r="I316" i="141"/>
  <c r="I315" i="141"/>
  <c r="I314" i="141"/>
  <c r="I313" i="141"/>
  <c r="I312" i="141"/>
  <c r="I311" i="141"/>
  <c r="I310" i="141"/>
  <c r="I309" i="141"/>
  <c r="I308" i="141"/>
  <c r="I307" i="141"/>
  <c r="I306" i="141"/>
  <c r="I305" i="141"/>
  <c r="I304" i="141"/>
  <c r="I303" i="141"/>
  <c r="I302" i="141"/>
  <c r="I301" i="141"/>
  <c r="I300" i="141"/>
  <c r="I299" i="141"/>
  <c r="I298" i="141"/>
  <c r="I297" i="141"/>
  <c r="I296" i="141"/>
  <c r="I295" i="141"/>
  <c r="I294" i="141"/>
  <c r="I293" i="141"/>
  <c r="I292" i="141"/>
  <c r="I291" i="141"/>
  <c r="I290" i="141"/>
  <c r="I289" i="141"/>
  <c r="I288" i="141"/>
  <c r="I287" i="141"/>
  <c r="I286" i="141"/>
  <c r="I285" i="141"/>
  <c r="I284" i="141"/>
  <c r="I283" i="141"/>
  <c r="I282" i="141"/>
  <c r="I281" i="141"/>
  <c r="I280" i="141"/>
  <c r="I279" i="141"/>
  <c r="I278" i="141"/>
  <c r="I277" i="141"/>
  <c r="I276" i="141"/>
  <c r="I275" i="141"/>
  <c r="I274" i="141"/>
  <c r="I273" i="141"/>
  <c r="I272" i="141"/>
  <c r="I271" i="141"/>
  <c r="I270" i="141"/>
  <c r="I269" i="141"/>
  <c r="I268" i="141"/>
  <c r="I267" i="141"/>
  <c r="I266" i="141"/>
  <c r="I265" i="141"/>
  <c r="I264" i="141"/>
  <c r="I263" i="141"/>
  <c r="I262" i="141"/>
  <c r="I261" i="141"/>
  <c r="I260" i="141"/>
  <c r="I259" i="141"/>
  <c r="I258" i="141"/>
  <c r="I257" i="141"/>
  <c r="I256" i="141"/>
  <c r="I255" i="141"/>
  <c r="I254" i="141"/>
  <c r="I344" i="141" s="1"/>
  <c r="I253" i="141"/>
  <c r="I252" i="141"/>
  <c r="F248" i="141"/>
  <c r="J243" i="141"/>
  <c r="I243" i="141"/>
  <c r="H243" i="141"/>
  <c r="I242" i="141"/>
  <c r="I241" i="141"/>
  <c r="J241" i="141" s="1"/>
  <c r="J240" i="141"/>
  <c r="I240" i="141"/>
  <c r="K239" i="141"/>
  <c r="I239" i="141"/>
  <c r="I238" i="141"/>
  <c r="K238" i="141" s="1"/>
  <c r="I237" i="141"/>
  <c r="J237" i="141" s="1"/>
  <c r="K236" i="141"/>
  <c r="I236" i="141"/>
  <c r="L236" i="141" s="1"/>
  <c r="J235" i="141"/>
  <c r="I235" i="141"/>
  <c r="I234" i="141"/>
  <c r="J234" i="141" s="1"/>
  <c r="I233" i="141"/>
  <c r="J233" i="141" s="1"/>
  <c r="I232" i="141"/>
  <c r="J232" i="141" s="1"/>
  <c r="J231" i="141"/>
  <c r="I231" i="141"/>
  <c r="I230" i="141"/>
  <c r="J230" i="141" s="1"/>
  <c r="I229" i="141"/>
  <c r="J229" i="141" s="1"/>
  <c r="I228" i="141"/>
  <c r="L228" i="141" s="1"/>
  <c r="I227" i="141"/>
  <c r="I226" i="141"/>
  <c r="J226" i="141" s="1"/>
  <c r="I225" i="141"/>
  <c r="K225" i="141" s="1"/>
  <c r="J224" i="141"/>
  <c r="I224" i="141"/>
  <c r="K223" i="141"/>
  <c r="K244" i="141" s="1"/>
  <c r="I223" i="141"/>
  <c r="I222" i="141"/>
  <c r="J222" i="141" s="1"/>
  <c r="I221" i="141"/>
  <c r="J221" i="141" s="1"/>
  <c r="J220" i="141"/>
  <c r="I220" i="141"/>
  <c r="I244" i="141" s="1"/>
  <c r="J219" i="141"/>
  <c r="I219" i="141"/>
  <c r="F215" i="141"/>
  <c r="L210" i="141"/>
  <c r="L211" i="141" s="1"/>
  <c r="K210" i="141"/>
  <c r="K211" i="141" s="1"/>
  <c r="J210" i="141"/>
  <c r="I209" i="141"/>
  <c r="I208" i="141"/>
  <c r="I207" i="141"/>
  <c r="I206" i="141"/>
  <c r="I205" i="141"/>
  <c r="I204" i="141"/>
  <c r="I203" i="141"/>
  <c r="I202" i="141"/>
  <c r="I201" i="141"/>
  <c r="I200" i="141"/>
  <c r="I199" i="141"/>
  <c r="I198" i="141"/>
  <c r="I197" i="141"/>
  <c r="I196" i="141"/>
  <c r="I195" i="141"/>
  <c r="I194" i="141"/>
  <c r="I193" i="141"/>
  <c r="I192" i="141"/>
  <c r="I191" i="141"/>
  <c r="I190" i="141"/>
  <c r="I189" i="141"/>
  <c r="I188" i="141"/>
  <c r="I187" i="141"/>
  <c r="I186" i="141"/>
  <c r="I185" i="141"/>
  <c r="I184" i="141"/>
  <c r="I183" i="141"/>
  <c r="I182" i="141"/>
  <c r="I181" i="141"/>
  <c r="I180" i="141"/>
  <c r="I179" i="141"/>
  <c r="I178" i="141"/>
  <c r="I177" i="141"/>
  <c r="I176" i="141"/>
  <c r="I175" i="141"/>
  <c r="I174" i="141"/>
  <c r="I173" i="141"/>
  <c r="I172" i="141"/>
  <c r="I171" i="141"/>
  <c r="I170" i="141"/>
  <c r="I169" i="141"/>
  <c r="I168" i="141"/>
  <c r="I167" i="141"/>
  <c r="I166" i="141"/>
  <c r="I165" i="141"/>
  <c r="I164" i="141"/>
  <c r="I163" i="141"/>
  <c r="I162" i="141"/>
  <c r="I161" i="141"/>
  <c r="I160" i="141"/>
  <c r="I159" i="141"/>
  <c r="I158" i="141"/>
  <c r="I157" i="141"/>
  <c r="I156" i="141"/>
  <c r="I155" i="141"/>
  <c r="I154" i="141"/>
  <c r="I210" i="141" s="1"/>
  <c r="L150" i="141"/>
  <c r="K150" i="141"/>
  <c r="J150" i="141"/>
  <c r="J211" i="141" s="1"/>
  <c r="I149" i="141"/>
  <c r="I148" i="141"/>
  <c r="I150" i="141" s="1"/>
  <c r="I147" i="141"/>
  <c r="I146" i="141"/>
  <c r="I145" i="141"/>
  <c r="I144" i="141"/>
  <c r="L140" i="141"/>
  <c r="K140" i="141"/>
  <c r="J140" i="141"/>
  <c r="L139" i="141"/>
  <c r="H139" i="141"/>
  <c r="I139" i="141" s="1"/>
  <c r="I138" i="141"/>
  <c r="I137" i="141"/>
  <c r="I136" i="141"/>
  <c r="I135" i="141"/>
  <c r="I134" i="141"/>
  <c r="I133" i="141"/>
  <c r="I132" i="141"/>
  <c r="I131" i="141"/>
  <c r="I130" i="141"/>
  <c r="I129" i="141"/>
  <c r="I128" i="141"/>
  <c r="I127" i="141"/>
  <c r="I126" i="141"/>
  <c r="I125" i="141"/>
  <c r="I124" i="141"/>
  <c r="I123" i="141"/>
  <c r="I122" i="141"/>
  <c r="I121" i="141"/>
  <c r="I120" i="141"/>
  <c r="I119" i="141"/>
  <c r="I118" i="141"/>
  <c r="I117" i="141"/>
  <c r="I116" i="141"/>
  <c r="I115" i="141"/>
  <c r="I114" i="141"/>
  <c r="I113" i="141"/>
  <c r="I112" i="141"/>
  <c r="I111" i="141"/>
  <c r="I110" i="141"/>
  <c r="I109" i="141"/>
  <c r="I108" i="141"/>
  <c r="I107" i="141"/>
  <c r="I106" i="141"/>
  <c r="I105" i="141"/>
  <c r="I104" i="141"/>
  <c r="I103" i="141"/>
  <c r="I102" i="141"/>
  <c r="I101" i="141"/>
  <c r="I100" i="141"/>
  <c r="I99" i="141"/>
  <c r="I98" i="141"/>
  <c r="I97" i="141"/>
  <c r="I96" i="141"/>
  <c r="I95" i="141"/>
  <c r="I94" i="141"/>
  <c r="I93" i="141"/>
  <c r="I92" i="141"/>
  <c r="I91" i="141"/>
  <c r="I90" i="141"/>
  <c r="I89" i="141"/>
  <c r="I88" i="141"/>
  <c r="I87" i="141"/>
  <c r="I86" i="141"/>
  <c r="I85" i="141"/>
  <c r="I84" i="141"/>
  <c r="I83" i="141"/>
  <c r="I82" i="141"/>
  <c r="I81" i="141"/>
  <c r="I80" i="141"/>
  <c r="I79" i="141"/>
  <c r="I78" i="141"/>
  <c r="I77" i="141"/>
  <c r="I76" i="141"/>
  <c r="I75" i="141"/>
  <c r="I74" i="141"/>
  <c r="I73" i="141"/>
  <c r="I72" i="141"/>
  <c r="I71" i="141"/>
  <c r="I70" i="141"/>
  <c r="I69" i="141"/>
  <c r="I68" i="141"/>
  <c r="I67" i="141"/>
  <c r="I66" i="141"/>
  <c r="I65" i="141"/>
  <c r="I64" i="141"/>
  <c r="I63" i="141"/>
  <c r="I62" i="141"/>
  <c r="I61" i="141"/>
  <c r="I60" i="141"/>
  <c r="I59" i="141"/>
  <c r="I58" i="141"/>
  <c r="I57" i="141"/>
  <c r="I56" i="141"/>
  <c r="I55" i="141"/>
  <c r="I54" i="141"/>
  <c r="I53" i="141"/>
  <c r="I52" i="141"/>
  <c r="I51" i="141"/>
  <c r="I50" i="141"/>
  <c r="I49" i="141"/>
  <c r="I48" i="141"/>
  <c r="I47" i="141"/>
  <c r="I46" i="141"/>
  <c r="I45" i="141"/>
  <c r="I44" i="141"/>
  <c r="I43" i="141"/>
  <c r="I42" i="141"/>
  <c r="I41" i="141"/>
  <c r="I40" i="141"/>
  <c r="I39" i="141"/>
  <c r="I38" i="141"/>
  <c r="I37" i="141"/>
  <c r="I36" i="141"/>
  <c r="I35" i="141"/>
  <c r="I34" i="141"/>
  <c r="I33" i="141"/>
  <c r="I32" i="141"/>
  <c r="I31" i="141"/>
  <c r="I30" i="141"/>
  <c r="I29" i="141"/>
  <c r="I28" i="141"/>
  <c r="I27" i="141"/>
  <c r="I26" i="141"/>
  <c r="I25" i="141"/>
  <c r="I24" i="141"/>
  <c r="I23" i="141"/>
  <c r="I22" i="141"/>
  <c r="I21" i="141"/>
  <c r="I20" i="141"/>
  <c r="I19" i="141"/>
  <c r="I18" i="141"/>
  <c r="I17" i="141"/>
  <c r="I16" i="141"/>
  <c r="I15" i="141"/>
  <c r="I14" i="141"/>
  <c r="I13" i="141"/>
  <c r="I12" i="141"/>
  <c r="I11" i="141"/>
  <c r="I10" i="141"/>
  <c r="I9" i="141"/>
  <c r="I8" i="141"/>
  <c r="I7" i="141"/>
  <c r="F3" i="141"/>
  <c r="F2" i="141"/>
  <c r="L244" i="141" l="1"/>
  <c r="I567" i="141"/>
  <c r="L856" i="141" s="1"/>
  <c r="M860" i="141" s="1"/>
  <c r="I140" i="141"/>
  <c r="I211" i="141" s="1"/>
  <c r="J244" i="141"/>
  <c r="W197" i="125" l="1"/>
  <c r="L187" i="125" l="1"/>
  <c r="M187" i="125"/>
  <c r="N187" i="125"/>
  <c r="O187" i="125"/>
  <c r="P187" i="125"/>
  <c r="P185" i="125" s="1"/>
  <c r="Q187" i="125"/>
  <c r="Q185" i="125" s="1"/>
  <c r="R187" i="125"/>
  <c r="S187" i="125"/>
  <c r="S185" i="125" s="1"/>
  <c r="T187" i="125"/>
  <c r="U187" i="125"/>
  <c r="V187" i="125"/>
  <c r="O185" i="125"/>
  <c r="K187" i="125"/>
  <c r="Q20" i="122" s="1"/>
  <c r="W195" i="125"/>
  <c r="W194" i="125"/>
  <c r="L192" i="125"/>
  <c r="M192" i="125"/>
  <c r="N192" i="125"/>
  <c r="O192" i="125"/>
  <c r="R21" i="122" s="1"/>
  <c r="P192" i="125"/>
  <c r="Q192" i="125"/>
  <c r="R192" i="125"/>
  <c r="S192" i="125"/>
  <c r="T192" i="125"/>
  <c r="U192" i="125"/>
  <c r="T21" i="122" s="1"/>
  <c r="V192" i="125"/>
  <c r="K192" i="125"/>
  <c r="P21" i="122" s="1"/>
  <c r="L193" i="125"/>
  <c r="Q21" i="122" s="1"/>
  <c r="M193" i="125"/>
  <c r="N193" i="125"/>
  <c r="N185" i="125" s="1"/>
  <c r="O193" i="125"/>
  <c r="P193" i="125"/>
  <c r="Q193" i="125"/>
  <c r="R193" i="125"/>
  <c r="S193" i="125"/>
  <c r="T193" i="125"/>
  <c r="U193" i="125"/>
  <c r="V193" i="125"/>
  <c r="V185" i="125" s="1"/>
  <c r="K193" i="125"/>
  <c r="L186" i="125"/>
  <c r="M186" i="125"/>
  <c r="P20" i="122" s="1"/>
  <c r="N186" i="125"/>
  <c r="O186" i="125"/>
  <c r="R20" i="122" s="1"/>
  <c r="P186" i="125"/>
  <c r="Q186" i="125"/>
  <c r="R186" i="125"/>
  <c r="S186" i="125"/>
  <c r="T20" i="122" s="1"/>
  <c r="T186" i="125"/>
  <c r="U186" i="125"/>
  <c r="V186" i="125"/>
  <c r="K186" i="125"/>
  <c r="U20" i="122"/>
  <c r="W196" i="125"/>
  <c r="L6" i="125"/>
  <c r="M6" i="125"/>
  <c r="N6" i="125"/>
  <c r="O6" i="125"/>
  <c r="P6" i="125"/>
  <c r="Q6" i="125"/>
  <c r="R6" i="125"/>
  <c r="S6" i="125"/>
  <c r="T6" i="125"/>
  <c r="U6" i="125"/>
  <c r="V6" i="125"/>
  <c r="K6" i="125"/>
  <c r="T19" i="122" l="1"/>
  <c r="M18" i="142"/>
  <c r="N18" i="142" s="1"/>
  <c r="P19" i="122"/>
  <c r="G18" i="142"/>
  <c r="R19" i="122"/>
  <c r="J18" i="142"/>
  <c r="K18" i="142" s="1"/>
  <c r="R185" i="125"/>
  <c r="U185" i="125"/>
  <c r="M185" i="125"/>
  <c r="T185" i="125"/>
  <c r="L185" i="125"/>
  <c r="S21" i="122"/>
  <c r="S20" i="122"/>
  <c r="U21" i="122"/>
  <c r="U19" i="122" s="1"/>
  <c r="K185" i="125"/>
  <c r="Q19" i="122"/>
  <c r="V21" i="122"/>
  <c r="W193" i="125"/>
  <c r="W192" i="125"/>
  <c r="H18" i="142" l="1"/>
  <c r="Q18" i="142" s="1"/>
  <c r="P18" i="142"/>
  <c r="W21" i="122"/>
  <c r="W185" i="125"/>
  <c r="W198" i="125" s="1"/>
  <c r="S19" i="122"/>
  <c r="K121" i="125" l="1"/>
  <c r="L55" i="125" l="1"/>
  <c r="M55" i="125"/>
  <c r="N55" i="125"/>
  <c r="O55" i="125"/>
  <c r="P55" i="125"/>
  <c r="Q55" i="125"/>
  <c r="R55" i="125"/>
  <c r="S55" i="125"/>
  <c r="T55" i="125"/>
  <c r="U55" i="125"/>
  <c r="V55" i="125"/>
  <c r="K55" i="125"/>
  <c r="L65" i="125"/>
  <c r="M65" i="125"/>
  <c r="N65" i="125"/>
  <c r="O65" i="125"/>
  <c r="P65" i="125"/>
  <c r="Q65" i="125"/>
  <c r="R65" i="125"/>
  <c r="S65" i="125"/>
  <c r="T65" i="125"/>
  <c r="U65" i="125"/>
  <c r="V65" i="125"/>
  <c r="K65" i="125"/>
  <c r="L83" i="125"/>
  <c r="M83" i="125"/>
  <c r="N83" i="125"/>
  <c r="O83" i="125"/>
  <c r="P83" i="125"/>
  <c r="Q83" i="125"/>
  <c r="R83" i="125"/>
  <c r="S83" i="125"/>
  <c r="T83" i="125"/>
  <c r="U83" i="125"/>
  <c r="V83" i="125"/>
  <c r="K83" i="125"/>
  <c r="L109" i="125"/>
  <c r="M109" i="125"/>
  <c r="N109" i="125"/>
  <c r="O109" i="125"/>
  <c r="P109" i="125"/>
  <c r="Q109" i="125"/>
  <c r="R109" i="125"/>
  <c r="S109" i="125"/>
  <c r="T109" i="125"/>
  <c r="U109" i="125"/>
  <c r="V109" i="125"/>
  <c r="K109" i="125"/>
  <c r="L121" i="125"/>
  <c r="M121" i="125"/>
  <c r="N121" i="125"/>
  <c r="O121" i="125"/>
  <c r="P121" i="125"/>
  <c r="Q121" i="125"/>
  <c r="R121" i="125"/>
  <c r="S121" i="125"/>
  <c r="T121" i="125"/>
  <c r="U121" i="125"/>
  <c r="V121" i="125"/>
  <c r="L139" i="125"/>
  <c r="M139" i="125"/>
  <c r="N139" i="125"/>
  <c r="O139" i="125"/>
  <c r="P139" i="125"/>
  <c r="Q139" i="125"/>
  <c r="R139" i="125"/>
  <c r="S139" i="125"/>
  <c r="T139" i="125"/>
  <c r="U139" i="125"/>
  <c r="V139" i="125"/>
  <c r="K139" i="125"/>
  <c r="L157" i="125"/>
  <c r="M157" i="125"/>
  <c r="N157" i="125"/>
  <c r="O157" i="125"/>
  <c r="P157" i="125"/>
  <c r="Q157" i="125"/>
  <c r="R157" i="125"/>
  <c r="S157" i="125"/>
  <c r="T157" i="125"/>
  <c r="U157" i="125"/>
  <c r="V157" i="125"/>
  <c r="K157" i="125"/>
  <c r="W183" i="125"/>
  <c r="W182" i="125"/>
  <c r="W155" i="125"/>
  <c r="W154" i="125"/>
  <c r="W135" i="125"/>
  <c r="W134" i="125"/>
  <c r="W119" i="125"/>
  <c r="W118" i="125"/>
  <c r="W107" i="125"/>
  <c r="W106" i="125"/>
  <c r="W81" i="125"/>
  <c r="W80" i="125"/>
  <c r="W63" i="125"/>
  <c r="W62" i="125"/>
  <c r="L39" i="125"/>
  <c r="M39" i="125"/>
  <c r="N39" i="125"/>
  <c r="O39" i="125"/>
  <c r="P39" i="125"/>
  <c r="Q39" i="125"/>
  <c r="R39" i="125"/>
  <c r="S39" i="125"/>
  <c r="T39" i="125"/>
  <c r="U39" i="125"/>
  <c r="V39" i="125"/>
  <c r="K39" i="125"/>
  <c r="W53" i="125"/>
  <c r="W52" i="125"/>
  <c r="W51" i="125"/>
  <c r="K54" i="125"/>
  <c r="L54" i="125"/>
  <c r="M54" i="125"/>
  <c r="N54" i="125"/>
  <c r="O54" i="125"/>
  <c r="P54" i="125"/>
  <c r="Q54" i="125"/>
  <c r="R54" i="125"/>
  <c r="S54" i="125"/>
  <c r="T54" i="125"/>
  <c r="U54" i="125"/>
  <c r="V54" i="125"/>
  <c r="H54" i="125"/>
  <c r="W54" i="125" l="1"/>
  <c r="W181" i="125" l="1"/>
  <c r="W180" i="125"/>
  <c r="W179" i="125"/>
  <c r="W178" i="125"/>
  <c r="W177" i="125"/>
  <c r="W176" i="125"/>
  <c r="W175" i="125"/>
  <c r="W174" i="125"/>
  <c r="W173" i="125"/>
  <c r="W172" i="125"/>
  <c r="W171" i="125"/>
  <c r="W170" i="125"/>
  <c r="W169" i="125"/>
  <c r="W168" i="125"/>
  <c r="W167" i="125"/>
  <c r="W166" i="125"/>
  <c r="W165" i="125"/>
  <c r="W164" i="125"/>
  <c r="W163" i="125"/>
  <c r="W162" i="125"/>
  <c r="W161" i="125"/>
  <c r="W160" i="125"/>
  <c r="W159" i="125"/>
  <c r="W158" i="125"/>
  <c r="W140" i="125"/>
  <c r="W141" i="125"/>
  <c r="W142" i="125"/>
  <c r="W143" i="125"/>
  <c r="W144" i="125"/>
  <c r="W145" i="125"/>
  <c r="W146" i="125"/>
  <c r="W147" i="125"/>
  <c r="W148" i="125"/>
  <c r="W149" i="125"/>
  <c r="W150" i="125"/>
  <c r="W151" i="125"/>
  <c r="W152" i="125"/>
  <c r="W153" i="125"/>
  <c r="W157" i="125" l="1"/>
  <c r="W186" i="125"/>
  <c r="L27" i="125"/>
  <c r="M27" i="125"/>
  <c r="N27" i="125"/>
  <c r="O27" i="125"/>
  <c r="P27" i="125"/>
  <c r="Q27" i="125"/>
  <c r="R27" i="125"/>
  <c r="S27" i="125"/>
  <c r="T27" i="125"/>
  <c r="U27" i="125"/>
  <c r="V27" i="125"/>
  <c r="K27" i="125"/>
  <c r="L26" i="125"/>
  <c r="M26" i="125"/>
  <c r="N26" i="125"/>
  <c r="O26" i="125"/>
  <c r="P26" i="125"/>
  <c r="Q26" i="125"/>
  <c r="R26" i="125"/>
  <c r="S26" i="125"/>
  <c r="T26" i="125"/>
  <c r="U26" i="125"/>
  <c r="V26" i="125"/>
  <c r="K26" i="125"/>
  <c r="W33" i="125"/>
  <c r="W32" i="125"/>
  <c r="W27" i="125" l="1"/>
  <c r="P12" i="122"/>
  <c r="G12" i="142" s="1"/>
  <c r="T12" i="122"/>
  <c r="J671" i="125"/>
  <c r="L671" i="125"/>
  <c r="K671" i="125"/>
  <c r="I671" i="125"/>
  <c r="AH655" i="125"/>
  <c r="AG655" i="125"/>
  <c r="AF655" i="125"/>
  <c r="W654" i="125"/>
  <c r="W653" i="125"/>
  <c r="W652" i="125"/>
  <c r="W651" i="125"/>
  <c r="W650" i="125"/>
  <c r="W648" i="125"/>
  <c r="W647" i="125"/>
  <c r="W646" i="125"/>
  <c r="W645" i="125"/>
  <c r="W644" i="125"/>
  <c r="W643" i="125"/>
  <c r="W642" i="125"/>
  <c r="W641" i="125"/>
  <c r="W640" i="125"/>
  <c r="W639" i="125"/>
  <c r="W638" i="125"/>
  <c r="W637" i="125"/>
  <c r="W636" i="125"/>
  <c r="W635" i="125"/>
  <c r="W634" i="125"/>
  <c r="W633" i="125"/>
  <c r="L82" i="125"/>
  <c r="M82" i="125"/>
  <c r="N82" i="125"/>
  <c r="O82" i="125"/>
  <c r="P82" i="125"/>
  <c r="Q82" i="125"/>
  <c r="R82" i="125"/>
  <c r="S82" i="125"/>
  <c r="T82" i="125"/>
  <c r="U82" i="125"/>
  <c r="V82" i="125"/>
  <c r="K82" i="125"/>
  <c r="W97" i="125"/>
  <c r="W96" i="125"/>
  <c r="W95" i="125"/>
  <c r="W94" i="125"/>
  <c r="W101" i="125"/>
  <c r="W100" i="125"/>
  <c r="W99" i="125"/>
  <c r="W98" i="125"/>
  <c r="W103" i="125"/>
  <c r="W102" i="125"/>
  <c r="P12" i="142" l="1"/>
  <c r="Q12" i="142" s="1"/>
  <c r="H12" i="142"/>
  <c r="K12" i="142" s="1"/>
  <c r="N12" i="142" s="1"/>
  <c r="W655" i="125"/>
  <c r="W83" i="125"/>
  <c r="L12" i="125" l="1"/>
  <c r="M12" i="125"/>
  <c r="N12" i="125"/>
  <c r="O12" i="125"/>
  <c r="P12" i="125"/>
  <c r="Q12" i="125"/>
  <c r="R12" i="125"/>
  <c r="S12" i="125"/>
  <c r="T12" i="125"/>
  <c r="U12" i="125"/>
  <c r="V12" i="125"/>
  <c r="K12" i="125"/>
  <c r="V13" i="125" l="1"/>
  <c r="U13" i="125"/>
  <c r="T13" i="125"/>
  <c r="S13" i="125"/>
  <c r="R13" i="125"/>
  <c r="Q13" i="125"/>
  <c r="P13" i="125"/>
  <c r="O13" i="125"/>
  <c r="N13" i="125"/>
  <c r="M13" i="125"/>
  <c r="L13" i="125"/>
  <c r="K13" i="125"/>
  <c r="K4" i="125" l="1"/>
  <c r="W105" i="125" l="1"/>
  <c r="W104" i="125"/>
  <c r="W93" i="125"/>
  <c r="W92" i="125"/>
  <c r="W91" i="125"/>
  <c r="W90" i="125"/>
  <c r="W89" i="125"/>
  <c r="W88" i="125"/>
  <c r="W87" i="125"/>
  <c r="W86" i="125"/>
  <c r="W85" i="125"/>
  <c r="W84" i="125"/>
  <c r="W9" i="125" l="1"/>
  <c r="W10" i="125"/>
  <c r="L7" i="125"/>
  <c r="M7" i="125"/>
  <c r="N7" i="125"/>
  <c r="O7" i="125"/>
  <c r="P7" i="125"/>
  <c r="Q7" i="125"/>
  <c r="R7" i="125"/>
  <c r="S7" i="125"/>
  <c r="T7" i="125"/>
  <c r="U7" i="125"/>
  <c r="V7" i="125"/>
  <c r="K7" i="125"/>
  <c r="W20" i="125"/>
  <c r="W7" i="125" l="1"/>
  <c r="W15" i="125"/>
  <c r="L184" i="125" l="1"/>
  <c r="M184" i="125"/>
  <c r="N184" i="125"/>
  <c r="O184" i="125"/>
  <c r="P184" i="125"/>
  <c r="Q184" i="125"/>
  <c r="R184" i="125"/>
  <c r="S184" i="125"/>
  <c r="T184" i="125"/>
  <c r="U184" i="125"/>
  <c r="V184" i="125"/>
  <c r="K184" i="125"/>
  <c r="L156" i="125"/>
  <c r="M156" i="125"/>
  <c r="N156" i="125"/>
  <c r="O156" i="125"/>
  <c r="P156" i="125"/>
  <c r="Q156" i="125"/>
  <c r="R156" i="125"/>
  <c r="S156" i="125"/>
  <c r="T156" i="125"/>
  <c r="U156" i="125"/>
  <c r="V156" i="125"/>
  <c r="K156" i="125"/>
  <c r="L4" i="125" l="1"/>
  <c r="M4" i="125"/>
  <c r="N4" i="125"/>
  <c r="O4" i="125"/>
  <c r="P4" i="125"/>
  <c r="Q4" i="125"/>
  <c r="R4" i="125"/>
  <c r="S4" i="125"/>
  <c r="T4" i="125"/>
  <c r="U4" i="125"/>
  <c r="V4" i="125"/>
  <c r="H6" i="125"/>
  <c r="K5" i="125" l="1"/>
  <c r="L5" i="125"/>
  <c r="M5" i="125"/>
  <c r="N5" i="125"/>
  <c r="O5" i="125"/>
  <c r="P5" i="125"/>
  <c r="Q5" i="125"/>
  <c r="R5" i="125"/>
  <c r="S5" i="125"/>
  <c r="T5" i="125"/>
  <c r="U5" i="125"/>
  <c r="V5" i="125"/>
  <c r="W14" i="125"/>
  <c r="W21" i="125"/>
  <c r="W19" i="125"/>
  <c r="W18" i="125"/>
  <c r="W17" i="125"/>
  <c r="W16" i="125"/>
  <c r="W5" i="125" l="1"/>
  <c r="W12" i="125"/>
  <c r="U8" i="122"/>
  <c r="U7" i="122" s="1"/>
  <c r="T8" i="122"/>
  <c r="S8" i="122"/>
  <c r="S7" i="122" s="1"/>
  <c r="R8" i="122"/>
  <c r="R7" i="122" s="1"/>
  <c r="Q8" i="122"/>
  <c r="Q7" i="122" s="1"/>
  <c r="P8" i="122"/>
  <c r="P7" i="122" s="1"/>
  <c r="W82" i="125"/>
  <c r="W187" i="125"/>
  <c r="W184" i="125"/>
  <c r="W156" i="125"/>
  <c r="H186" i="125"/>
  <c r="G184" i="125"/>
  <c r="V20" i="122"/>
  <c r="V19" i="122" s="1"/>
  <c r="U18" i="122"/>
  <c r="T18" i="122"/>
  <c r="M20" i="142" s="1"/>
  <c r="N20" i="142" s="1"/>
  <c r="S18" i="122"/>
  <c r="R18" i="122"/>
  <c r="J20" i="142" s="1"/>
  <c r="K20" i="142" s="1"/>
  <c r="Q18" i="122"/>
  <c r="P18" i="122"/>
  <c r="G20" i="142" s="1"/>
  <c r="H156" i="125"/>
  <c r="U13" i="122"/>
  <c r="T13" i="122"/>
  <c r="M16" i="142" s="1"/>
  <c r="N16" i="142" s="1"/>
  <c r="S13" i="122"/>
  <c r="R13" i="122"/>
  <c r="J16" i="142" s="1"/>
  <c r="K16" i="142" s="1"/>
  <c r="Q13" i="122"/>
  <c r="P13" i="122"/>
  <c r="G16" i="142" s="1"/>
  <c r="H82" i="125"/>
  <c r="L36" i="125"/>
  <c r="M36" i="125"/>
  <c r="N36" i="125"/>
  <c r="O36" i="125"/>
  <c r="P36" i="125"/>
  <c r="Q36" i="125"/>
  <c r="R36" i="125"/>
  <c r="S36" i="125"/>
  <c r="T36" i="125"/>
  <c r="U36" i="125"/>
  <c r="V36" i="125"/>
  <c r="K36" i="125"/>
  <c r="W49" i="125"/>
  <c r="W48" i="125"/>
  <c r="W50" i="125"/>
  <c r="W47" i="125"/>
  <c r="W46" i="125"/>
  <c r="W45" i="125"/>
  <c r="W44" i="125"/>
  <c r="W43" i="125"/>
  <c r="W42" i="125"/>
  <c r="W41" i="125"/>
  <c r="W40" i="125"/>
  <c r="H20" i="142" l="1"/>
  <c r="Q20" i="142" s="1"/>
  <c r="P20" i="142"/>
  <c r="H16" i="142"/>
  <c r="Q16" i="142" s="1"/>
  <c r="P16" i="142"/>
  <c r="S10" i="122"/>
  <c r="P10" i="122"/>
  <c r="G13" i="142" s="1"/>
  <c r="T10" i="122"/>
  <c r="M13" i="142" s="1"/>
  <c r="N13" i="142" s="1"/>
  <c r="V8" i="122"/>
  <c r="V7" i="122" s="1"/>
  <c r="W8" i="122"/>
  <c r="W7" i="122" s="1"/>
  <c r="T7" i="122"/>
  <c r="R10" i="122"/>
  <c r="J13" i="142" s="1"/>
  <c r="K13" i="142" s="1"/>
  <c r="Q10" i="122"/>
  <c r="U10" i="122"/>
  <c r="H13" i="142" l="1"/>
  <c r="Q13" i="142" s="1"/>
  <c r="P13" i="142"/>
  <c r="V138" i="125"/>
  <c r="V136" i="125" s="1"/>
  <c r="L138" i="125"/>
  <c r="L136" i="125" s="1"/>
  <c r="M138" i="125"/>
  <c r="M136" i="125" s="1"/>
  <c r="N138" i="125"/>
  <c r="N136" i="125" s="1"/>
  <c r="O138" i="125"/>
  <c r="O136" i="125" s="1"/>
  <c r="P138" i="125"/>
  <c r="P136" i="125" s="1"/>
  <c r="Q138" i="125"/>
  <c r="Q136" i="125" s="1"/>
  <c r="R138" i="125"/>
  <c r="R136" i="125" s="1"/>
  <c r="S138" i="125"/>
  <c r="S136" i="125" s="1"/>
  <c r="T138" i="125"/>
  <c r="T136" i="125" s="1"/>
  <c r="U138" i="125"/>
  <c r="U136" i="125" s="1"/>
  <c r="K138" i="125"/>
  <c r="K136" i="125" s="1"/>
  <c r="L137" i="125"/>
  <c r="M137" i="125"/>
  <c r="N137" i="125"/>
  <c r="P137" i="125"/>
  <c r="Q137" i="125"/>
  <c r="R137" i="125"/>
  <c r="T137" i="125"/>
  <c r="U137" i="125"/>
  <c r="V137" i="125"/>
  <c r="G136" i="125"/>
  <c r="W18" i="122"/>
  <c r="V18" i="122"/>
  <c r="W136" i="125" l="1"/>
  <c r="R17" i="122"/>
  <c r="Q17" i="122"/>
  <c r="Q16" i="122" s="1"/>
  <c r="K137" i="125"/>
  <c r="T17" i="122"/>
  <c r="S17" i="122"/>
  <c r="S16" i="122" s="1"/>
  <c r="O137" i="125"/>
  <c r="U17" i="122"/>
  <c r="U16" i="122" s="1"/>
  <c r="S137" i="125"/>
  <c r="W138" i="125"/>
  <c r="W139" i="125"/>
  <c r="P17" i="122"/>
  <c r="T16" i="122" l="1"/>
  <c r="M19" i="142"/>
  <c r="N19" i="142" s="1"/>
  <c r="P16" i="122"/>
  <c r="G19" i="142"/>
  <c r="R16" i="122"/>
  <c r="J19" i="142"/>
  <c r="K19" i="142" s="1"/>
  <c r="V17" i="122"/>
  <c r="W17" i="122"/>
  <c r="W16" i="122" s="1"/>
  <c r="W137" i="125"/>
  <c r="P9" i="122"/>
  <c r="V10" i="122"/>
  <c r="V13" i="122"/>
  <c r="T9" i="122"/>
  <c r="R12" i="122"/>
  <c r="R9" i="122" s="1"/>
  <c r="W10" i="122"/>
  <c r="W13" i="122"/>
  <c r="L120" i="125"/>
  <c r="M120" i="125"/>
  <c r="N120" i="125"/>
  <c r="O120" i="125"/>
  <c r="P120" i="125"/>
  <c r="Q120" i="125"/>
  <c r="R120" i="125"/>
  <c r="S120" i="125"/>
  <c r="T120" i="125"/>
  <c r="U120" i="125"/>
  <c r="V120" i="125"/>
  <c r="K120" i="125"/>
  <c r="W133" i="125"/>
  <c r="W132" i="125"/>
  <c r="W131" i="125"/>
  <c r="W130" i="125"/>
  <c r="W129" i="125"/>
  <c r="W128" i="125"/>
  <c r="W127" i="125"/>
  <c r="W126" i="125"/>
  <c r="W125" i="125"/>
  <c r="W124" i="125"/>
  <c r="W123" i="125"/>
  <c r="W122" i="125"/>
  <c r="H19" i="142" l="1"/>
  <c r="Q19" i="142" s="1"/>
  <c r="P19" i="142"/>
  <c r="P15" i="122"/>
  <c r="G17" i="142" s="1"/>
  <c r="V16" i="122"/>
  <c r="U15" i="122"/>
  <c r="T15" i="122"/>
  <c r="M17" i="142" s="1"/>
  <c r="N17" i="142" s="1"/>
  <c r="R15" i="122"/>
  <c r="J17" i="142" s="1"/>
  <c r="K17" i="142" s="1"/>
  <c r="Q15" i="122"/>
  <c r="V12" i="122"/>
  <c r="S15" i="122"/>
  <c r="H17" i="142" l="1"/>
  <c r="Q17" i="142" s="1"/>
  <c r="P17" i="142"/>
  <c r="V15" i="122"/>
  <c r="V9" i="122"/>
  <c r="H120" i="125"/>
  <c r="W121" i="125"/>
  <c r="W120" i="125" l="1"/>
  <c r="W117" i="125"/>
  <c r="W116" i="125"/>
  <c r="W115" i="125"/>
  <c r="W114" i="125"/>
  <c r="W113" i="125"/>
  <c r="W112" i="125"/>
  <c r="W111" i="125"/>
  <c r="W110" i="125"/>
  <c r="L108" i="125"/>
  <c r="M108" i="125"/>
  <c r="N108" i="125"/>
  <c r="O108" i="125"/>
  <c r="P108" i="125"/>
  <c r="Q108" i="125"/>
  <c r="R108" i="125"/>
  <c r="S108" i="125"/>
  <c r="T108" i="125"/>
  <c r="U108" i="125"/>
  <c r="V108" i="125"/>
  <c r="K108" i="125"/>
  <c r="H108" i="125"/>
  <c r="P14" i="122" l="1"/>
  <c r="G15" i="142" s="1"/>
  <c r="U14" i="122"/>
  <c r="R14" i="122"/>
  <c r="J15" i="142" s="1"/>
  <c r="K15" i="142" s="1"/>
  <c r="Q14" i="122"/>
  <c r="S14" i="122"/>
  <c r="T14" i="122"/>
  <c r="M15" i="142" s="1"/>
  <c r="N15" i="142" s="1"/>
  <c r="W108" i="125"/>
  <c r="W109" i="125"/>
  <c r="H15" i="142" l="1"/>
  <c r="Q15" i="142" s="1"/>
  <c r="P15" i="142"/>
  <c r="V14" i="122"/>
  <c r="W14" i="122"/>
  <c r="W79" i="125"/>
  <c r="W78" i="125"/>
  <c r="W77" i="125"/>
  <c r="W76" i="125"/>
  <c r="W75" i="125"/>
  <c r="W74" i="125"/>
  <c r="W73" i="125"/>
  <c r="W72" i="125"/>
  <c r="W71" i="125"/>
  <c r="W70" i="125"/>
  <c r="W69" i="125"/>
  <c r="W68" i="125"/>
  <c r="Q12" i="122" l="1"/>
  <c r="S12" i="122"/>
  <c r="U12" i="122"/>
  <c r="H64" i="125"/>
  <c r="AF198" i="125"/>
  <c r="AG198" i="125"/>
  <c r="AH198" i="125"/>
  <c r="W12" i="122" l="1"/>
  <c r="L37" i="125" l="1"/>
  <c r="M37" i="125"/>
  <c r="N37" i="125"/>
  <c r="O37" i="125"/>
  <c r="P37" i="125"/>
  <c r="Q37" i="125"/>
  <c r="R37" i="125"/>
  <c r="S37" i="125"/>
  <c r="T37" i="125"/>
  <c r="U37" i="125"/>
  <c r="V37" i="125"/>
  <c r="K37" i="125"/>
  <c r="Q11" i="122" l="1"/>
  <c r="Q9" i="122" s="1"/>
  <c r="S11" i="122"/>
  <c r="T11" i="122"/>
  <c r="M14" i="142" s="1"/>
  <c r="N14" i="142" s="1"/>
  <c r="R11" i="122"/>
  <c r="J14" i="142" s="1"/>
  <c r="K14" i="142" s="1"/>
  <c r="U11" i="122"/>
  <c r="P11" i="122"/>
  <c r="G14" i="142" s="1"/>
  <c r="H38" i="125"/>
  <c r="G36" i="125"/>
  <c r="G4" i="125"/>
  <c r="H14" i="142" l="1"/>
  <c r="Q14" i="142" s="1"/>
  <c r="P14" i="142"/>
  <c r="W11" i="122"/>
  <c r="V11" i="122"/>
  <c r="W67" i="125"/>
  <c r="W66" i="125"/>
  <c r="W65" i="125"/>
  <c r="W64" i="125"/>
  <c r="W61" i="125"/>
  <c r="W60" i="125"/>
  <c r="W59" i="125"/>
  <c r="W58" i="125"/>
  <c r="W57" i="125"/>
  <c r="W56" i="125"/>
  <c r="W55" i="125"/>
  <c r="W39" i="125"/>
  <c r="W38" i="125"/>
  <c r="W37" i="125"/>
  <c r="W202" i="125" s="1"/>
  <c r="W36" i="125"/>
  <c r="W35" i="125"/>
  <c r="W34" i="125"/>
  <c r="W31" i="125"/>
  <c r="W30" i="125"/>
  <c r="W29" i="125"/>
  <c r="W28" i="125"/>
  <c r="W26" i="125"/>
  <c r="W25" i="125"/>
  <c r="W24" i="125"/>
  <c r="W23" i="125"/>
  <c r="W22" i="125"/>
  <c r="W13" i="125"/>
  <c r="W11" i="125"/>
  <c r="W8" i="125"/>
  <c r="W4" i="125"/>
  <c r="W20" i="122"/>
  <c r="W19" i="122" s="1"/>
  <c r="W15" i="122"/>
  <c r="U9" i="122"/>
  <c r="S9" i="122"/>
  <c r="S22" i="122" s="1"/>
  <c r="Q22" i="122"/>
  <c r="U22" i="122" l="1"/>
  <c r="W9" i="122"/>
  <c r="W22" i="122" l="1"/>
  <c r="W26" i="122" s="1"/>
  <c r="N7" i="135"/>
  <c r="R13" i="135" l="1"/>
  <c r="N13" i="135"/>
  <c r="J13" i="135"/>
  <c r="R12" i="135"/>
  <c r="N12" i="135"/>
  <c r="J12" i="135"/>
  <c r="R11" i="135"/>
  <c r="N11" i="135"/>
  <c r="J11" i="135"/>
  <c r="R10" i="135"/>
  <c r="N10" i="135"/>
  <c r="J10" i="135"/>
  <c r="R9" i="135"/>
  <c r="N9" i="135"/>
  <c r="J9" i="135"/>
  <c r="R8" i="135"/>
  <c r="N8" i="135"/>
  <c r="J8" i="135"/>
  <c r="R7" i="135"/>
  <c r="J7" i="135"/>
  <c r="R6" i="135"/>
  <c r="N6" i="135"/>
  <c r="J6" i="135"/>
  <c r="S7" i="135" l="1"/>
  <c r="S11" i="135"/>
  <c r="U11" i="135" s="1"/>
  <c r="S8" i="135"/>
  <c r="T8" i="135" s="1"/>
  <c r="S12" i="135"/>
  <c r="U12" i="135" s="1"/>
  <c r="S9" i="135"/>
  <c r="T9" i="135" s="1"/>
  <c r="S13" i="135"/>
  <c r="U13" i="135" s="1"/>
  <c r="S6" i="135"/>
  <c r="S10" i="135"/>
  <c r="T10" i="135" s="1"/>
  <c r="U9" i="135" l="1"/>
  <c r="U7" i="135"/>
  <c r="U6" i="135"/>
  <c r="U8" i="135"/>
  <c r="T11" i="135"/>
  <c r="T7" i="135"/>
  <c r="T13" i="135"/>
  <c r="T12" i="135"/>
  <c r="T6" i="135"/>
  <c r="U10" i="135"/>
  <c r="C19" i="135" l="1"/>
  <c r="B17" i="135"/>
  <c r="J17" i="135"/>
  <c r="C16" i="135"/>
  <c r="B16" i="135"/>
  <c r="E18" i="135"/>
  <c r="C20" i="135"/>
  <c r="B18" i="135"/>
  <c r="J16" i="135"/>
  <c r="J18" i="135"/>
  <c r="C17" i="135"/>
  <c r="C18" i="135"/>
  <c r="E16" i="135"/>
  <c r="E17" i="135"/>
  <c r="B20" i="135"/>
  <c r="B19" i="135"/>
  <c r="A9" i="121" l="1"/>
  <c r="A11" i="121" s="1"/>
  <c r="A13" i="121" s="1"/>
  <c r="A15" i="121" s="1"/>
  <c r="A17" i="121" s="1"/>
  <c r="A19" i="121" s="1"/>
  <c r="A21" i="121" s="1"/>
  <c r="A23" i="121" s="1"/>
  <c r="A25" i="121" s="1"/>
  <c r="F11" i="121"/>
  <c r="F13" i="121"/>
  <c r="F15" i="121"/>
  <c r="F17" i="121"/>
  <c r="F19" i="121"/>
  <c r="AQ28" i="121"/>
  <c r="AL28" i="121"/>
  <c r="AG28" i="121"/>
  <c r="AB28" i="121"/>
  <c r="W28" i="121"/>
  <c r="R28" i="121"/>
  <c r="M28" i="121"/>
  <c r="H28" i="121"/>
  <c r="E27" i="121"/>
  <c r="F25" i="121"/>
  <c r="F23" i="121"/>
  <c r="F21" i="121"/>
  <c r="F9" i="121"/>
  <c r="F7" i="121"/>
  <c r="G13" i="121" l="1"/>
  <c r="G19" i="121"/>
  <c r="G11" i="121"/>
  <c r="G17" i="121"/>
  <c r="G15" i="121"/>
  <c r="F27" i="121"/>
  <c r="M29" i="121" s="1"/>
  <c r="H30" i="121"/>
  <c r="M30" i="121" s="1"/>
  <c r="R30" i="121" s="1"/>
  <c r="W30" i="121" s="1"/>
  <c r="AB30" i="121" s="1"/>
  <c r="AG30" i="121" s="1"/>
  <c r="AL30" i="121" s="1"/>
  <c r="AQ30" i="121" s="1"/>
  <c r="G9" i="121" l="1"/>
  <c r="G25" i="121"/>
  <c r="G23" i="121"/>
  <c r="H29" i="121"/>
  <c r="H31" i="121" s="1"/>
  <c r="M31" i="121" s="1"/>
  <c r="AQ29" i="121"/>
  <c r="G7" i="121"/>
  <c r="R29" i="121"/>
  <c r="AL29" i="121"/>
  <c r="G21" i="121"/>
  <c r="W29" i="121"/>
  <c r="AB29" i="121"/>
  <c r="AG29" i="121"/>
  <c r="R31" i="121" l="1"/>
  <c r="W31" i="121" s="1"/>
  <c r="AB31" i="121" s="1"/>
  <c r="AG31" i="121" s="1"/>
  <c r="AL31" i="121" s="1"/>
  <c r="AQ31" i="121" s="1"/>
  <c r="G27" i="121"/>
</calcChain>
</file>

<file path=xl/sharedStrings.xml><?xml version="1.0" encoding="utf-8"?>
<sst xmlns="http://schemas.openxmlformats.org/spreadsheetml/2006/main" count="4603" uniqueCount="1820">
  <si>
    <t xml:space="preserve">Proceso de Planificación y Programación Sectorial y Territorial </t>
  </si>
  <si>
    <t>HERRAMIENTAS DE APOYO SUGERIDAS PARA ANÁLISIS Y ELABORACION DE LOS INSTRUMENTOS DE PLANIFICACION:</t>
  </si>
  <si>
    <t>Plan Estratégico Institucional (PEI)</t>
  </si>
  <si>
    <t>Plan Operativo Multianual (POM)</t>
  </si>
  <si>
    <t>Plan Operativo Anual (POA)</t>
  </si>
  <si>
    <t>Ejercicio Fiscal 2022 y Multianual 2022-2026</t>
  </si>
  <si>
    <t xml:space="preserve">Secretaría de Planificación y Programación de la Presidencia </t>
  </si>
  <si>
    <t xml:space="preserve">Subsecretaría de Planificación y Programación para el Desarrollo SPPD </t>
  </si>
  <si>
    <t>SPPD-01</t>
  </si>
  <si>
    <t>SPPD-02</t>
  </si>
  <si>
    <t>SPPD-04</t>
  </si>
  <si>
    <t>SPPD-05</t>
  </si>
  <si>
    <t>SPPD-06</t>
  </si>
  <si>
    <t>SPPD-09</t>
  </si>
  <si>
    <t>SPPD-10</t>
  </si>
  <si>
    <t>SPPD-11</t>
  </si>
  <si>
    <t>SPPD-14</t>
  </si>
  <si>
    <t>SPPD-15</t>
  </si>
  <si>
    <t xml:space="preserve">ANÁLISIS DE  MANDATOS </t>
  </si>
  <si>
    <t>NOMBRE DE LA INSTITUCIÓN:</t>
  </si>
  <si>
    <t>(1)</t>
  </si>
  <si>
    <t>(2)</t>
  </si>
  <si>
    <t>(3)</t>
  </si>
  <si>
    <t>NOMBRE Y DESCRIPCIÓN  DEL MANDATO Y NORMATIVA RELACIONADA CON LA INSTITUCION
( base legal, convenios, reglamentos, etc. )</t>
  </si>
  <si>
    <t>FUNCIONES QUE DESARROLLA LA INSTITUCIÓN
 (principales funciones según mandato)</t>
  </si>
  <si>
    <t>BENEFICIO QUE RECIBE LA POBLACIÓN 
( al cumplir el mandato la institución)</t>
  </si>
  <si>
    <t>Orientaciones:</t>
  </si>
  <si>
    <t>Consignar el nombre completo del instrumento jurídico, el artículo, la literal, numeral o inciso. 
 Descripción de  lo que manda la norma y atañe al quehacer institucional.  
Describir  toda la normativa relacionada con el quehacer institucional y estratégico.
Describir convenios internacionales aceptados y ratificados por el país que tengan incidencia institucional.</t>
  </si>
  <si>
    <t>Describir las funciones  generales con las cuales la institución le da cumplimiento a la normativa</t>
  </si>
  <si>
    <t>Describir el beneficio que obtiene la población  cuando la institución cumple con el mandato .</t>
  </si>
  <si>
    <r>
      <t>Columna (1):</t>
    </r>
    <r>
      <rPr>
        <sz val="12"/>
        <rFont val="Candara"/>
        <family val="2"/>
      </rPr>
      <t xml:space="preserve"> Describa los mandatos relacionados con la institución, inicie con los de mayor nivel como la Constitución Política de la República, tratados y convenios internacionales ratificados por el Estado de Guatemala, leyes emitidas por el Congreso de la República que pueden ser  </t>
    </r>
    <r>
      <rPr>
        <sz val="12"/>
        <color rgb="FF000000"/>
        <rFont val="Candara"/>
        <family val="2"/>
      </rPr>
      <t>leyes constitucionales y leyes ordinarias</t>
    </r>
    <r>
      <rPr>
        <sz val="12"/>
        <rFont val="Candara"/>
        <family val="2"/>
      </rPr>
      <t xml:space="preserve"> y llegue a  </t>
    </r>
    <r>
      <rPr>
        <sz val="12"/>
        <color rgb="FF000000"/>
        <rFont val="Candara"/>
        <family val="2"/>
      </rPr>
      <t>las disposiciones emitidas por el organismo ejecutivo o disposiciones reglamentarias</t>
    </r>
    <r>
      <rPr>
        <sz val="12"/>
        <rFont val="Candara"/>
        <family val="2"/>
      </rPr>
      <t xml:space="preserve"> (por ejemplo el  reglamento interno de la institución), analice uno a uno estos cuerpos legales.  En esta columna anote el mandato (jurídicos, de política pública,  identificando la base legal que lo establece). </t>
    </r>
  </si>
  <si>
    <r>
      <t>Columna (2):</t>
    </r>
    <r>
      <rPr>
        <sz val="12"/>
        <color theme="1"/>
        <rFont val="Candara"/>
        <family val="2"/>
      </rPr>
      <t xml:space="preserve"> Identifique las funciones y/o  áreas de acción institucional  que corresponden </t>
    </r>
  </si>
  <si>
    <r>
      <t>Columna (3):</t>
    </r>
    <r>
      <rPr>
        <sz val="12"/>
        <rFont val="Candara"/>
        <family val="2"/>
      </rPr>
      <t xml:space="preserve"> Indique el beneficio que recibe la población al cumplir el mandato.</t>
    </r>
  </si>
  <si>
    <t>ANÁLISIS DE  POLÍTICAS</t>
  </si>
  <si>
    <r>
      <rPr>
        <b/>
        <i/>
        <sz val="12"/>
        <color theme="0"/>
        <rFont val="Candara"/>
        <family val="2"/>
      </rPr>
      <t>Instrucciones</t>
    </r>
    <r>
      <rPr>
        <i/>
        <sz val="12"/>
        <color theme="0"/>
        <rFont val="Candara"/>
        <family val="2"/>
      </rPr>
      <t>:</t>
    </r>
    <r>
      <rPr>
        <sz val="12"/>
        <color theme="0"/>
        <rFont val="Candara"/>
        <family val="2"/>
      </rPr>
      <t xml:space="preserve"> </t>
    </r>
  </si>
  <si>
    <t xml:space="preserve">Identificar las políticas directamente relacionadas  </t>
  </si>
  <si>
    <t xml:space="preserve">No. </t>
  </si>
  <si>
    <t>Nombre de la política pública</t>
  </si>
  <si>
    <t>Vigencia de la política</t>
  </si>
  <si>
    <t>Objetivo de la política</t>
  </si>
  <si>
    <t>Población beneficiaria que describe la política</t>
  </si>
  <si>
    <t>Meta de la política</t>
  </si>
  <si>
    <t>Vinculación institucional con la política (describir los productos, intervenciones o acciones que realiza la institución en el cumplimiento)</t>
  </si>
  <si>
    <t xml:space="preserve">ALINEACIÓN_ VINCULACION ESTRATEGICA A NIVEL SECTORIAL E INSTITUCIONAL </t>
  </si>
  <si>
    <t>POLÍTICA GENERAL DE GOBIERNO PGG 2020-2024</t>
  </si>
  <si>
    <t>Eje K'atun</t>
  </si>
  <si>
    <t>ODS</t>
  </si>
  <si>
    <t>Prioridad Nacional de Desarrollo -PND</t>
  </si>
  <si>
    <t>Meta Estratégica de Desarrollo - MED</t>
  </si>
  <si>
    <t>Resultado Estratégico de Desarrollo 
RED</t>
  </si>
  <si>
    <t xml:space="preserve">Coordinador RED </t>
  </si>
  <si>
    <t xml:space="preserve">Corresponsable RED </t>
  </si>
  <si>
    <t>Políticas Públicas</t>
  </si>
  <si>
    <t>Sector</t>
  </si>
  <si>
    <t>Pilar</t>
  </si>
  <si>
    <t>Meta PGG 2020-2024</t>
  </si>
  <si>
    <t xml:space="preserve">Coordinador META PGG </t>
  </si>
  <si>
    <t xml:space="preserve">Corresponsable META PGG </t>
  </si>
  <si>
    <t>Clasificación Meta PGG según enfoque GpR</t>
  </si>
  <si>
    <t xml:space="preserve">Indicador </t>
  </si>
  <si>
    <t>Linea de base</t>
  </si>
  <si>
    <t xml:space="preserve">Fuente de la proyección </t>
  </si>
  <si>
    <t>Riqueza para todas y todos</t>
  </si>
  <si>
    <t>8,9,16</t>
  </si>
  <si>
    <t>Empleo e inversión</t>
  </si>
  <si>
    <t>MED 6 - En 2032, el crecimiento del PIB real ha sido paulatino y sostenido, hasta alcanzar una tasa no menor del 5.4%: a) Rango entre 3.4 y 4.4% en el quinquenio 2015-2020, b) Rango entre 4.4 y 5.4% en el quinquenio 2021-2025, c) no menor del 5.4 en los siguientes años, hasta llegar a 2032.</t>
  </si>
  <si>
    <r>
      <rPr>
        <b/>
        <sz val="12"/>
        <rFont val="Candara"/>
        <family val="2"/>
      </rPr>
      <t>Aun sin programa presupuestario asignado</t>
    </r>
    <r>
      <rPr>
        <sz val="12"/>
        <rFont val="Candara"/>
        <family val="2"/>
      </rPr>
      <t xml:space="preserve">
RED 22 - Para el 2024, se ha incrementado en 3.5 puntos porcentuales, la tasa de crecimiento del PIB (De 3.1% en 2018 a 3.5% en 2024)</t>
    </r>
  </si>
  <si>
    <t xml:space="preserve">BANGUAT </t>
  </si>
  <si>
    <t>Gabinete Económico.</t>
  </si>
  <si>
    <t>Política Económica 2016-2021
Política Nacional de Competitividad 2018-2032
Política Nacional de Empleo Digno 2017-2032</t>
  </si>
  <si>
    <t xml:space="preserve">Económico </t>
  </si>
  <si>
    <t>Economía, Competitividad y Prosperidad</t>
  </si>
  <si>
    <t>M1-Para el año 2023 se ha incrementado en 2.60 puntos porcentuales la tasa de crecimiento del PIB real</t>
  </si>
  <si>
    <t xml:space="preserve">Gabinete Económico </t>
  </si>
  <si>
    <t>Banco de Guatemala (Banguat)</t>
  </si>
  <si>
    <t>Resultado</t>
  </si>
  <si>
    <t xml:space="preserve">Tasa de crecimiento anual del Producto Interno Bruto (PIB) Real </t>
  </si>
  <si>
    <t>Linea de base 2018
 (3.10)</t>
  </si>
  <si>
    <t>PGG 2020-2024</t>
  </si>
  <si>
    <t xml:space="preserve">Gabinete Económico. </t>
  </si>
  <si>
    <t xml:space="preserve">Política Nacional de Competitividad 2018-2032
Política Integrada de Comercio Exterior, Competitividad e Inversiones de Guatemala
</t>
  </si>
  <si>
    <t>M2-Para el año 2023 el país ocupa la posición 85 en el ranking del índice de competitividad global</t>
  </si>
  <si>
    <t>Instituto  Guatemalteco de Turismo (INGUAT)</t>
  </si>
  <si>
    <t xml:space="preserve">Resultado </t>
  </si>
  <si>
    <t>Posición Ranking de Competitividad Global</t>
  </si>
  <si>
    <t>Linea de base 2019
 (98)</t>
  </si>
  <si>
    <t>Política Integrada de Comercio Exterior,
Competitividad e Inversiones de Guatemala</t>
  </si>
  <si>
    <t>M3-Para el año 2023 el país ocupa la posición 88 en el ranking del Doing Business</t>
  </si>
  <si>
    <t xml:space="preserve">MINECO 
MCIV 
EMPORNAC 
EPQ
CHAMPERICO 
ZOLIC
MAGA </t>
  </si>
  <si>
    <t>Posición Ranking Doing Business</t>
  </si>
  <si>
    <t>MED 7 - Se ha reducido la precariedad laboral mediante la generación de empleos decentes y de calidad. a) Disminución gradual de la tasa de subempleo a partir del último dato disponible: 16.9% b) Disminución gradual de la informalidad a partir del último dato disponible: 69.2%. c) disminución gradual de la tasa de desempleo a partir del último dato disponible: 3.2%. d) Eliminación del porcentaje de trabajadores que viven en pobreza extrema.</t>
  </si>
  <si>
    <t>RED 11 - Para el 2024, se ha incrementado la formalidad del empleo en 2.5 puntos porcentuales
(De 30.5% en 2018  a 36.30% en 2024)</t>
  </si>
  <si>
    <t>MINTRAB/ MIDES</t>
  </si>
  <si>
    <t>MINECO, IGSS, INTECAP</t>
  </si>
  <si>
    <t xml:space="preserve">Política Nacional de Empleo Digno 2017-2032
Política Económica 2016-2021
</t>
  </si>
  <si>
    <t>M4-Para el año 2023 se redujo la tasa de informalidad del empleo en 6 puntos porcentuales</t>
  </si>
  <si>
    <t>MINTRAB, MINECO, IGSS, INTECAP</t>
  </si>
  <si>
    <t>Tasa de informalidad / formalidad del empleo</t>
  </si>
  <si>
    <t>Linea de base 2018
 (69.5%)</t>
  </si>
  <si>
    <t>Recursos naturales hoy y para el futuro</t>
  </si>
  <si>
    <t>6, 7, 11, 12, 13, 14, 15</t>
  </si>
  <si>
    <t>Acceso al agua y gestión de los recursos naturales</t>
  </si>
  <si>
    <t>MED 4 - Para 2030, lograr la ordenación sostenible y el uso eficiente de los recursos naturales</t>
  </si>
  <si>
    <t xml:space="preserve">RED 9 - Para el 2024, se ha incrementado en 3.29 puntos porcentuales el índice de cobertura de energía eléctrica para uso domiciliar, a nivel nacional (De 92.96% en 2017 a 96.25% en 2024) </t>
  </si>
  <si>
    <t>Instituto Nacional de Electrificación INDE</t>
  </si>
  <si>
    <t xml:space="preserve">MEM </t>
  </si>
  <si>
    <t>Política Energética 2013-2027
Política Energética 2019-2050</t>
  </si>
  <si>
    <t xml:space="preserve">M5- Para el año 2023 se ha incrementado la proporción de la población con acceso a energía eléctrica a 93.50% </t>
  </si>
  <si>
    <t>MEM</t>
  </si>
  <si>
    <t xml:space="preserve">MEM; Comisión Nacional de Energía Eléctrica CNEE; </t>
  </si>
  <si>
    <t>Proporción de población con acceso a energía eléctrica</t>
  </si>
  <si>
    <t>Linea de Base
año 2017
(92.26%)</t>
  </si>
  <si>
    <t>PGG 2020-2024
RNV2019</t>
  </si>
  <si>
    <t>8,17</t>
  </si>
  <si>
    <t>Gabinete Económico</t>
  </si>
  <si>
    <t>Sin política</t>
  </si>
  <si>
    <t>M6- Para el año 2023 se mejoró en un punto porcentual el índice de solvencia del sistema bancario</t>
  </si>
  <si>
    <t>BANGUAT</t>
  </si>
  <si>
    <t>SIB</t>
  </si>
  <si>
    <t>Indice de solvencia del sistema bancario</t>
  </si>
  <si>
    <t>Linea de base 2019
 (15%)</t>
  </si>
  <si>
    <t>M7- Para el año 2023 se incrementó en 3.1 puntos porcentuales el margen de solvencia de las aseguradoras</t>
  </si>
  <si>
    <t>Indice de solvencia de las aseguradoras</t>
  </si>
  <si>
    <t>Linea de base 2019
 (66.90%)</t>
  </si>
  <si>
    <t>Guatemala urbana y rural</t>
  </si>
  <si>
    <t>1,2,10,12</t>
  </si>
  <si>
    <t>Reducción de la pobreza y protección social / Empleo e inversión</t>
  </si>
  <si>
    <t xml:space="preserve">MED 1 - Para 2030, potenciar y promover la inclusión social, económica y política de todos, independientemente de su edad, sexo, discapacidad, raza, etnia, origen, religión o situación económica u otra condición. 
</t>
  </si>
  <si>
    <t xml:space="preserve">RED 1 - Para el 2024, se ha disminuido la pobreza y pobreza extrema con énfasis en los departamentos priorizados, en 27.8 puntos porcentuales. 
</t>
  </si>
  <si>
    <t xml:space="preserve">MIDES, MINECO
</t>
  </si>
  <si>
    <t xml:space="preserve">MAGA </t>
  </si>
  <si>
    <t>Política Agraria
Politica Agropecuaria 2016 – 2020</t>
  </si>
  <si>
    <t>M8- Para el año 2023 se ha incrementado la cantidad de recursos destinados a seguro agrícola para pequeños parcelarios a Q 35,000,000.0</t>
  </si>
  <si>
    <t>MIDES/MAGA</t>
  </si>
  <si>
    <t>MINECO, CHN</t>
  </si>
  <si>
    <t>Insumo</t>
  </si>
  <si>
    <t>Reduccion de la pobreza y pobreza extrema</t>
  </si>
  <si>
    <t>Linea de Base
año 2014
(23.4%)</t>
  </si>
  <si>
    <t>22,4%</t>
  </si>
  <si>
    <t>21,4%</t>
  </si>
  <si>
    <t>20,0%</t>
  </si>
  <si>
    <t>18,4%</t>
  </si>
  <si>
    <t xml:space="preserve">RED 1 - Para el 2024, se ha disminuido la pobreza y pobreza extrema con énfasis en los departamentos priorizados, en 27.8 puntos porcentuales. 
</t>
  </si>
  <si>
    <t xml:space="preserve">MIDES, MINECO
</t>
  </si>
  <si>
    <t xml:space="preserve">
</t>
  </si>
  <si>
    <t>Política Nacional de Emprendimiento “GUATEMALA EMPRENDE”; Política Económica 2016-2021</t>
  </si>
  <si>
    <t>M9- Para el año 2023 se ha incrementado el monto de los créditos para emprendimientos de familias pobres a Q 200,000,000.0</t>
  </si>
  <si>
    <t>MIDES/MINECO</t>
  </si>
  <si>
    <t>CHN</t>
  </si>
  <si>
    <t>Bienestar para la gente</t>
  </si>
  <si>
    <t>Educación</t>
  </si>
  <si>
    <t>MED 13 - Para 2030, velar porque todas las niñas y todos los niños tengan una enseñanza primaria y secundaria completa, gratuita, equitativa y de calidad que produzca resultados de aprendizajes pertinentes y efectivos.</t>
  </si>
  <si>
    <t>Sin resultado Estratégico de Desarrollo</t>
  </si>
  <si>
    <t>MINEDUC</t>
  </si>
  <si>
    <t>Secretaría de Bienestar Social de la Presidencia  (SBS)</t>
  </si>
  <si>
    <t>Políticas Educativas (Cobertura) 
Política Nacional de Desarrollo</t>
  </si>
  <si>
    <t xml:space="preserve">Social </t>
  </si>
  <si>
    <t>Desarrollo Social</t>
  </si>
  <si>
    <t>M10-Para el año 2023 se ha incrementado la tasa neta de cobertura en el nivel preprimario en 12 puntos porcentuales</t>
  </si>
  <si>
    <t>Producto</t>
  </si>
  <si>
    <t xml:space="preserve">Tasa neta de cobertura en educación preprimaria </t>
  </si>
  <si>
    <t>62 en el año 2019</t>
  </si>
  <si>
    <t xml:space="preserve"> MED 13 - Para 2030, velar porque todas las niñas y todos los niños tengan una enseñanza primaria y secundaria completa, gratuita, equitativa y de calidad que produzca resultados de aprendizajes pertinentes y efectivos.</t>
  </si>
  <si>
    <t>RED 17. Para el 2024, se incrementó en 4.6 puntos porcentuales la población que alcanza el nivel de lectura y en 3.53 puntos porcentuales la población que alcanza el nivel de matemática en niños y niñas del sexto grado del nivel primario, (de 40.40% en lectura en 2014 a 45 % a 2024 y de 44.47% en matemática a 48% a 2024)</t>
  </si>
  <si>
    <t>M11-Para el año 2023 se ha incrementado la tasa neta de cobertura en el nivel primario en 17 puntos porcentuales</t>
  </si>
  <si>
    <t>Tasa de cobertura nivel primario</t>
  </si>
  <si>
    <t>Linea de base 2019
 (77.53%)</t>
  </si>
  <si>
    <t>RED 18. Para el 2024, se incrementó en 05 puntos porcentuales la población que alcanza el nivel de lectura y en 03 puntos porcentuales la población que alcanza el nivel de matemática en jóvenes del tercer grado del ciclo básico del nivel medio, (de 15% en lectura en 2013 a 20% a 2024 y de 18% en matemática a 21% a 2024)</t>
  </si>
  <si>
    <t>M12-Para el año 2023 se ha incrementado la tasa neta de cobertura en el nivel básico en 17 puntos porcentuales</t>
  </si>
  <si>
    <t>Tasa de cobertura nivel básico</t>
  </si>
  <si>
    <t>Linea de base 2018
 (43.24%)</t>
  </si>
  <si>
    <t>M13-Para el año 2023 se ha incrementado la tasa neta de cobertura en el nivel diversificado en 11 puntos porcentuales</t>
  </si>
  <si>
    <t xml:space="preserve">Tasa neta de cobertura en educación diversificada (secundaria superior) </t>
  </si>
  <si>
    <t>26 en el año 2019</t>
  </si>
  <si>
    <t>Reducción de la pobreza y protección social</t>
  </si>
  <si>
    <t>MED 1 Para 2030, potenciar y promover la inclusión social, económica y política de todos, independientemente de su edad, sexo, discapacidad, raza, etnia, origen, religión o situación económica u otra condición.</t>
  </si>
  <si>
    <t>RED 2. Para el 2024, se ha  reducido el analfabetismo en 9.3 puntos porcentuales  a nivel nacional (De 12.3% en 2016 a 3.0% en 2024) (CONALFA)</t>
  </si>
  <si>
    <t>CONALFA</t>
  </si>
  <si>
    <t xml:space="preserve">MINEDUC </t>
  </si>
  <si>
    <t>Políticas Educativas (Cobertura);                                                                                                                                        
Política Nacional de Desarrollo</t>
  </si>
  <si>
    <t>M14-Para el año 2023 se redujo el porcentaje de la población analfabeta en 5.09 puntos porcentuales</t>
  </si>
  <si>
    <t xml:space="preserve">CONALFA </t>
  </si>
  <si>
    <t>Reduccion del analfabetismo</t>
  </si>
  <si>
    <t>Linea de Base
año 2018
(19.19%)</t>
  </si>
  <si>
    <t>M15-Para el año 2023 se ha incrementado la cobertura de seguro médico escolar a 3 millones de niños</t>
  </si>
  <si>
    <t xml:space="preserve">CHN </t>
  </si>
  <si>
    <t xml:space="preserve">Número de niños en preprimaria y primaria cubiertos por seguro médico escolar (sector oficial) </t>
  </si>
  <si>
    <t xml:space="preserve">Inscritos 1era fase 2020: 1192660 </t>
  </si>
  <si>
    <t>Política Nacional de Desarrollo</t>
  </si>
  <si>
    <t>M16-Para el año 2023 se ha incrementado la inversión en servicios de alimentación escolar en Q 830.4 millones</t>
  </si>
  <si>
    <t xml:space="preserve">Inversión en servicios de alimentación escolar  </t>
  </si>
  <si>
    <t>M17-Para el año 2023 se ha incrementado la cantidad de becas escolares para estudiantes del nivel básico y diversificado en 19,579</t>
  </si>
  <si>
    <t xml:space="preserve">Número de estudiantes del nivel básico y diversificado cubiertos por becas escolares (sector oficial) </t>
  </si>
  <si>
    <t xml:space="preserve">34,260 al año 2020 </t>
  </si>
  <si>
    <t>Políticas Educativas (Recurso Humano);                                                                                                                                        
Política Nacional de Desarrollo</t>
  </si>
  <si>
    <t>M18-Para el año 2023 se ha incrementado el número de maestros graduados de licenciatura en 8,610</t>
  </si>
  <si>
    <t>Proceso de mejora</t>
  </si>
  <si>
    <t xml:space="preserve">Número de maestros egresados de la universidad por medio del Programa Académico de Desarrollo Profesional Docente </t>
  </si>
  <si>
    <t xml:space="preserve">I Cohorte 2017-2020: 6,390 </t>
  </si>
  <si>
    <t>Bienestar para la Gente</t>
  </si>
  <si>
    <t>M19-Para el año 2023 se ha incrementado en 8,000 el número de maestros</t>
  </si>
  <si>
    <t xml:space="preserve">Número de docentes en el sector oficial. </t>
  </si>
  <si>
    <t>144,196 al año 2019</t>
  </si>
  <si>
    <t>Acceso a servicios de salud</t>
  </si>
  <si>
    <t>MED 3 - Lograr la cobertura sanitaria universal, en particular la protección contra los riesgos financieros, el acceso a servicios de salud, esenciales de calidad y el acceso a medicamentos y vacunas seguras, eficaces, asequibles y de calidad para todos.</t>
  </si>
  <si>
    <t>RED 5. Para el 2024, se ha disminuido la razón de mortalidad materna en 90 muertes por cada cien mil nacidos vivos  (De 108 muertes en 2018, a 90 muertes por cada cien mil nacidos vivos en 2024) (MSPAS)</t>
  </si>
  <si>
    <t>MSPAS</t>
  </si>
  <si>
    <t>Política de Desarrollo Social y Población
Política Nacional de Desarrollo</t>
  </si>
  <si>
    <t>M20-Para el año 2023 se redujo la razón de mortalidad materna en 14.4 puntos porcentuales</t>
  </si>
  <si>
    <t xml:space="preserve">Razon de mortalidad materna </t>
  </si>
  <si>
    <t>Linea de Base
año 2018
(86/100,000)</t>
  </si>
  <si>
    <t>RED 6. Para el 2024, se ha disminuido la tasa de mortalidad en la niñez en 5 puntos por cada mil nacidos vivos; y, Para el 2024, se ha disminuido la prevalencia de desnutrición crónica en niñas y niños menores de cinco años en 13.23 puntos porcentuales.</t>
  </si>
  <si>
    <t xml:space="preserve">MIDES, SESAN, MAGA, IGSS </t>
  </si>
  <si>
    <t>M21-Para el año 2023 se redujo la tasa de mortalidad infantil en 10 puntos porcentuales</t>
  </si>
  <si>
    <t xml:space="preserve">Tasa de mortalidad en la niñez </t>
  </si>
  <si>
    <t>Linea de Base
año 2015
(28%)</t>
  </si>
  <si>
    <t>MED 3- Lograr la cobertura sanitaria universal, en particular la protección contra los riesgos financieros, el acceso a servicios de salud, esenciales de calidad y el acceso a medicamentos y vacunas seguras, eficaces, asequibles y de calidad para todos.</t>
  </si>
  <si>
    <t xml:space="preserve">MSPAS </t>
  </si>
  <si>
    <t>M22-Para el año 2023, se redujo el número de casos de morbilidad infantil en 5% anual</t>
  </si>
  <si>
    <t xml:space="preserve">Número de casos de morbilidad infantil (prevalencia) </t>
  </si>
  <si>
    <t>2018 línea base: 1.031,106</t>
  </si>
  <si>
    <t>M23-Para el año 2023 se ha incrementado el porcentaje de niñas y niños con esquema de vacunación completo en 9.6 puntos porcentuales</t>
  </si>
  <si>
    <t xml:space="preserve">Porcentaje de niños y niñas de 12-23 meses con esquema completo de vacunación </t>
  </si>
  <si>
    <t>ENSMI 2014-2015: 59</t>
  </si>
  <si>
    <t>1.3,16</t>
  </si>
  <si>
    <t xml:space="preserve">RED 5 - Para el 2024, se ha disminuido la razón de mortalidad materna en 90 muertes por cada cien mil nacidos vivos  (De 108 muertes en 2018, a 90 muertes por cada cien mil nacidos vividos en 2024).                                                      
RED 6-  Para el 2024, se ha disminuido la tasa de mortalidad en la niñez en 5 puntos por cada mil nacidos vivos  (De 25 muertes en 2018 a 20 muertes por cada mil nacidos vivos en 2024) </t>
  </si>
  <si>
    <t>M24-Para el año 2023, se ha incrementado en 4 unidades la red hospitalaria</t>
  </si>
  <si>
    <t>MICIVI</t>
  </si>
  <si>
    <t>Proyecto</t>
  </si>
  <si>
    <t xml:space="preserve">Número de hospitales </t>
  </si>
  <si>
    <t>46 al año 2019</t>
  </si>
  <si>
    <t>M25- Para el año 2023 se ha incrementado en 50 el número de centros de salud tipo A y B</t>
  </si>
  <si>
    <t xml:space="preserve">Número de centros de salud </t>
  </si>
  <si>
    <t>Centros de salud tipo B: 281 
Centros de salud tipo A: 56 al año 2016</t>
  </si>
  <si>
    <t>Seguridad alimentaria y nutricionalAcceso a servicios de salud/ Seguridad alimentaria y nutricional</t>
  </si>
  <si>
    <t>MED 3 - Lograr la cobertura sanitaria universal, en particular la protección contra los riesgos financieros, el acceso a servicios de salud, esenciales de calidad y el acceso a medicamentos y vacunas seguras, eficaces, asequibles y de calidad para todos.
MED 9 - Para el año 2032, reducir en no menos de 25 puntos porcentuales la desnutrición crónica en niños y niñas menores de cinco años de los pueblos Maya, Xinka y Garífuna, y la no indígena con énfasis en el área rural.</t>
  </si>
  <si>
    <t xml:space="preserve">RED 6. Para el 2024, se ha disminuido la tasa de mortalidad en la niñez en 5 puntos por cada mil nacidos vivos; y, Para el 2024, se ha disminuido la prevalencia de desnutrición crónica en niñas y niños menores de cinco años en 13.23 puntos porcentuales. 
</t>
  </si>
  <si>
    <t xml:space="preserve">MIDES, SESAN, MAGA, IGSS. </t>
  </si>
  <si>
    <t>Política de Seguridad Alimentaria y Nutricional
Política Nacional de Desarrollo</t>
  </si>
  <si>
    <t>M26-Para el año 2023 se redujo la tasa desnutrición crónica en 7 puntos porcentuales</t>
  </si>
  <si>
    <t>MSPAS, SESAN Y MAGA</t>
  </si>
  <si>
    <t>Porcentaje de niños menores de 5 años de edad, cuya talla para la edad es menor que menos dos (-2 ) desviaciones estándar (DE) de la mediana de talla internacional de referencia (OMS).</t>
  </si>
  <si>
    <t>Linea de Base
año 2014
(46.50%)</t>
  </si>
  <si>
    <t>1,2,11</t>
  </si>
  <si>
    <t>MED 1 - Para 2030, potenciar y promover la inclusión social, económica y política de todos, independientemente de su edad, sexo, discapacidad, raza, etnia, origen, religión o situación económica u otra condición.</t>
  </si>
  <si>
    <t>RED 3. Para el 2024, se ha disminuido el déficit habitacional en 18 por ciento 
(De 2.07 millones de viviendas, considerando el crecimiento del déficit habitacional de 5 años,  a 1.7 millones de viviendas en 2024)</t>
  </si>
  <si>
    <t>CIV</t>
  </si>
  <si>
    <t>M27-Para el año 2023 se han construido 100,000 viviendas sociales</t>
  </si>
  <si>
    <t>MICIVI/MIDES/FHA</t>
  </si>
  <si>
    <t xml:space="preserve">% de déficit habitacional </t>
  </si>
  <si>
    <t>Linea de base 2019
 (0)</t>
  </si>
  <si>
    <t xml:space="preserve">MED 2 -Implementar sistemas y medidas de protección social para todos nacionalmente apropiadas, incluidos pisos, y para el año 2030 lograr una cobertura sustancial de los pobres y los vulnerables </t>
  </si>
  <si>
    <t>M28-Para el año 2023 se ha creado el fondo de subsidios para la construcción de vivienda social por un monto de Q. 2,500.0 millones</t>
  </si>
  <si>
    <t>MICIVI/MIDES</t>
  </si>
  <si>
    <t xml:space="preserve">RED 1. Para el 2024, se ha disminuido la pobreza y pobreza extrema con énfasis en los departamentos priorizados, en 27.8 puntos porcentuales (Departamentos priorizados: Alta Verapaz, Sololá, Totonicapán, Huehuetenango, Quiché, Chiquimula) (MIDES-MINECO)    </t>
  </si>
  <si>
    <t>MIDES</t>
  </si>
  <si>
    <t>M29-Para el año 2023 se redujo la pobreza general en 9.3 puntos porcentuales</t>
  </si>
  <si>
    <t xml:space="preserve">Presidente/Vicepresidente </t>
  </si>
  <si>
    <t xml:space="preserve"> MIDES</t>
  </si>
  <si>
    <t>Linea de Base
año 2014
(59.3%)</t>
  </si>
  <si>
    <t>57,3%</t>
  </si>
  <si>
    <t>55,0%</t>
  </si>
  <si>
    <t>53,0%</t>
  </si>
  <si>
    <t>50,0%</t>
  </si>
  <si>
    <t>RED 1. Para el 2024, se ha disminuido la pobreza y pobreza extrema con énfasis en los departamentos priorizados, en 27.8 puntos porcentuales (Departamentos priorizados: Alta Verapaz, Sololá, Totonicapán, Huehuetenango, Quiché, Chiquimula) (MIDES-MINECO)</t>
  </si>
  <si>
    <t>M30-Para el año 2023 se redujo la pobreza extrema en 5 puntos porcentuales</t>
  </si>
  <si>
    <t xml:space="preserve">RED 4. Para el 2024,  se ha incrementado en 2,662,105 el número de personas con cobertura de programas sociales para personas en situación de pobreza y vulnerabilidad (De 734,181 en el 2018 a 2,662,105 a 2024). </t>
  </si>
  <si>
    <t>MINTRAB</t>
  </si>
  <si>
    <t>M31-Para el año 2023 se ha incrementado a 150,000 el número de familias atendidas por el programa de transferencias monetarias</t>
  </si>
  <si>
    <t xml:space="preserve">Número de familias atendidas en el programa de transferencias monetarias con énfasis en educación </t>
  </si>
  <si>
    <t>119,441 familias al año 2019</t>
  </si>
  <si>
    <t>RED 4. Para el 2024,  se ha incrementado en 2,662,105 el número de personas con cobertura de programas sociales para personas en situación de pobreza y vulnerabilidad (De 734,181 en el 2018 a 2,662,105 a 2024).</t>
  </si>
  <si>
    <t>M32- Para el año 2023, se ha incrementado a 4.0 millones el número de raciones (desayunos y almuerzos) servidos en comedores sociales</t>
  </si>
  <si>
    <t xml:space="preserve">Número de raciones servidas en comerdores sociales.  </t>
  </si>
  <si>
    <t>3.017,025 al año 2019</t>
  </si>
  <si>
    <t>Política de Adultos Mayores
Política Nacional de Desarrollo</t>
  </si>
  <si>
    <t>M33-Para el año 2023 se ha incrementado en 6,000 el número de adultos mayores atendidos por el programa de pensiones</t>
  </si>
  <si>
    <t xml:space="preserve">Gabinete de Desarrollo Social </t>
  </si>
  <si>
    <t xml:space="preserve">Número de adultos mayores en vulnerabilidad y/o pobreza que reciben aportes monetarios </t>
  </si>
  <si>
    <t>101,130 al año 2019</t>
  </si>
  <si>
    <t>Estado garante de los derechos humanos y conductor del desarrollo</t>
  </si>
  <si>
    <t>Reducción de la pobreza y protección social / Fortalecimiento Institucional, seguridad y justicia</t>
  </si>
  <si>
    <t>MED 2 -Implementar sistemas y medidas de protección social para todos nacionalmente apropiadas, incluidos pisos, y para el año 2030 lograr una cobertura sustancial de los pobres y los vulnerables 
MED 12- Crear instituciones eficaces, responsables y transparentes a todos los niveles</t>
  </si>
  <si>
    <t>RED 4. Para el 2024,  se ha incrementado en 2,662,105 el número de personas con cobertura de programas sociales para personas en situación de pobreza y vulnerabilidad (De 734,181 en el 2018 a 2,662,105 a 2024)</t>
  </si>
  <si>
    <t>Política Nacional para la Reducción de Riesgo a los Desastres en Guatemala
Política de Desarrollo Social  y Población</t>
  </si>
  <si>
    <t>Social y Politico institucional</t>
  </si>
  <si>
    <t>M34- Para el año 2023 se ha incrementado en Q 17.0 millones el monto asignado al fondo social para la atención a desastres</t>
  </si>
  <si>
    <t xml:space="preserve">CONRED </t>
  </si>
  <si>
    <t xml:space="preserve">Monto asignado al fondo social para la atención a desastres  </t>
  </si>
  <si>
    <t>Q 8.000,000 al año 2018</t>
  </si>
  <si>
    <t>Fortalecimiento Institucional, seguridad y justicia</t>
  </si>
  <si>
    <t>MED 12- Crear instituciones eficaces, responsables y transparentes a todos los niveles</t>
  </si>
  <si>
    <t>Sin resultado estratégico</t>
  </si>
  <si>
    <t>Política Criminal Democrática del Estado de Guatemala</t>
  </si>
  <si>
    <t>Político-Institucional</t>
  </si>
  <si>
    <t>Gobernabilidad y Seguridad de Desarrollo</t>
  </si>
  <si>
    <t>M35-Para el año 2023 se ha disminuido la incidencia criminal en 20 puntos de tasa</t>
  </si>
  <si>
    <t>MINGOB</t>
  </si>
  <si>
    <t>MP y OJ
(Todas las instituciones del sector de seguridad y justicia)</t>
  </si>
  <si>
    <t xml:space="preserve">Tasa de incidencia criminal por cada 100 mil habitantes </t>
  </si>
  <si>
    <t>101 al año 2019</t>
  </si>
  <si>
    <t>RED 12-Para el 2024, se ha disminuido la tasa de homicidios en 11 puntos (De 21.5 en 2019 a 10.5  por cada cien mil habitantes en 2024)</t>
  </si>
  <si>
    <t>Todas las instituciones del sector seguridad y justicia</t>
  </si>
  <si>
    <t xml:space="preserve">M36-Para el año 2023 se han disminuido los homicidios en 8.8 puntos de tasa  </t>
  </si>
  <si>
    <t>Tasa de homicidios</t>
  </si>
  <si>
    <t>Linea de base 2019
 (20.6%)</t>
  </si>
  <si>
    <t>Política Nacional de Reforma Penitenciaria 2014-2024</t>
  </si>
  <si>
    <t>M37- Para el año 2023 se ha incrementado en 4 el número de centros penitenciarios</t>
  </si>
  <si>
    <t>MICIV</t>
  </si>
  <si>
    <t xml:space="preserve">Número de centros penitenciarios </t>
  </si>
  <si>
    <t>22 al año 2019</t>
  </si>
  <si>
    <t>Política Nacional Prevención de la violencia y el delito, seguridad ciudadana y convivencia pacífica</t>
  </si>
  <si>
    <t xml:space="preserve">M38- Para el año 2023 se han conformado 340 organizaciones comunitarias, municipales y departamentales de prevención de la violencia y el delito </t>
  </si>
  <si>
    <t xml:space="preserve">Número organizaciones comunitarias de autoprotección </t>
  </si>
  <si>
    <t>317 al año 2020</t>
  </si>
  <si>
    <t xml:space="preserve">Política Nacional de Seguridad </t>
  </si>
  <si>
    <t xml:space="preserve">M39-Para el año 2023 se cuenta con un sistema de inteligencia reformado </t>
  </si>
  <si>
    <t>SIE (por la Ley Marco del Sistema Nacional de Seguridad es la SIE la que debe estar como responsable directo)</t>
  </si>
  <si>
    <t>MINGOB y MINDEF</t>
  </si>
  <si>
    <t xml:space="preserve">Sistema de inteligencia reformado </t>
  </si>
  <si>
    <t>M40-Para el año 2023 se ha incrementado en 5,000 el número de agentes de la Policía Nacional Civil</t>
  </si>
  <si>
    <t>PNC</t>
  </si>
  <si>
    <t xml:space="preserve">Número de agentes de la Policía Nacional Civil por cada 100,000 habitantes </t>
  </si>
  <si>
    <t>234* 100,000 habitantes al 2019</t>
  </si>
  <si>
    <t>Política Nacional de Datos Abiertos
Política Nacional de Desarrollo Científico y Tecnológico 2015-2032</t>
  </si>
  <si>
    <t>Estado Responsable, Transparente y Efectivo</t>
  </si>
  <si>
    <t>M41: Para el año 2023 los 14 ministerios del Estado cuentan con programa E-goverment</t>
  </si>
  <si>
    <t xml:space="preserve">Comisión Presidencial de Gestión Publica Abierta
</t>
  </si>
  <si>
    <t>INAP y los 14 ministerios</t>
  </si>
  <si>
    <t>Política Nacional de Descentralización del Organismo Ejecutivo</t>
  </si>
  <si>
    <t>M42 -Para el año 2023 se ha implementado la estrategia de descentralización en la gestión pública</t>
  </si>
  <si>
    <t>Presidencia / Vicepresidencia</t>
  </si>
  <si>
    <t>Consejos de Desarrollo y SCEP</t>
  </si>
  <si>
    <t xml:space="preserve">Porcentaje de implementación de la descentralización en la gestión pública  </t>
  </si>
  <si>
    <t>M43 - Para el año 2023 se ha implementado el Sistema Nacional de Planificación</t>
  </si>
  <si>
    <t>SEGEPLAN</t>
  </si>
  <si>
    <t xml:space="preserve">MINFIN, SGP </t>
  </si>
  <si>
    <t xml:space="preserve">Porcentaje de implementación del Sistema Nacional de Planificación </t>
  </si>
  <si>
    <t>9, 10, 11, 12</t>
  </si>
  <si>
    <t>Ordenamiento Territorial</t>
  </si>
  <si>
    <t xml:space="preserve">MED 15- El 100% de los municipios cuenta con planes de ordenamiento territorial integral que se implementan satisfactoriamente </t>
  </si>
  <si>
    <t>Ministerio de Ambiente y Recursos Naturales MARN; Ministerio de Agricultura, Ganadería y Alimentación MAGA</t>
  </si>
  <si>
    <t xml:space="preserve">SEGEPLAN; SCEP, RIC, INAB, CONAP, CONRED, </t>
  </si>
  <si>
    <t xml:space="preserve">ambiental* </t>
  </si>
  <si>
    <t>M44-Para el año 2023 la totalidad de municipios implementan su plan de ordenamiento territorial</t>
  </si>
  <si>
    <t xml:space="preserve">SEGEPLAN, RIC </t>
  </si>
  <si>
    <t xml:space="preserve">MARN, MAGA (Como rectores del OT coordinar con SEGEPLAN, SCEP y generar la propuesta de abordaje con las municipalidades). </t>
  </si>
  <si>
    <t xml:space="preserve">Número de municipios que implementan su plan de desarrollo municipal y ordenamiento territorial </t>
  </si>
  <si>
    <t>M45- Para el año 2023 se implementado la agenda legislativa en apoyo de la Política General de Gobierno (58 iniciativas de Ley presentadas al Congreso de la República)</t>
  </si>
  <si>
    <t xml:space="preserve">Gabinete General 
</t>
  </si>
  <si>
    <t>SGP,</t>
  </si>
  <si>
    <t>Proceso de Mejora</t>
  </si>
  <si>
    <t xml:space="preserve">Número de iniciativas de Ley presentadas al Congreso de la República </t>
  </si>
  <si>
    <t>Disponibilidad y acceso al agua y gesión de lo RRNN</t>
  </si>
  <si>
    <t>MED 5-Para 2020, promover la ordenación sostenible de todos los tipos de bosques, poner fin a la deforestación, recuperar los bosques degradados e incrementar la forestación y la reforestación a nivel de país.</t>
  </si>
  <si>
    <t>RED 8- Para el 2024, se ha incrementado la cobertura forestal a 33.7 por ciento a nivel nacional  (33.0% en 2016)</t>
  </si>
  <si>
    <t xml:space="preserve">INAB, CONAP </t>
  </si>
  <si>
    <t>MAGA, MEM, MARN, MINGOB/DIPRONA, MINDEF, AMSA, AMSCLAE, CONRED</t>
  </si>
  <si>
    <t>Política Forestal de Guatemala
Política de Áreas Protegidas</t>
  </si>
  <si>
    <t xml:space="preserve">Ambiental* </t>
  </si>
  <si>
    <t>M46- Para el año 2023 la superficie terrestre cubierta con cobertura forestal se ubica en 33.7%</t>
  </si>
  <si>
    <t>MAGA, INAB</t>
  </si>
  <si>
    <t>CONAP, MEM, MARN, MINGOB/DIPRONA, MINDEF, AMSA, AMSCLAE, CONRED</t>
  </si>
  <si>
    <t xml:space="preserve">15.1.1. Superficie forestal como proporción de la superficie total 
</t>
  </si>
  <si>
    <t>Linea de Base
año 2016
(33.0%)</t>
  </si>
  <si>
    <t>Marco General de la Política Exterior de Guatemala
Política Nacional de Promoción y Desarrollo Integral de las Mujeres 2008-2023
Política Pública contra la Trata de Personas y de Protección Integral a las Víctimas 2014-2024
Política Nacional de Desarrollo</t>
  </si>
  <si>
    <t>Relaciones con el Mundo</t>
  </si>
  <si>
    <t>M47 -Para el año 2023 se ha implementado la estrategia de atención a migrantes en Estados Unidos</t>
  </si>
  <si>
    <t>Instituto Guatemalteco del Migrante IGM</t>
  </si>
  <si>
    <t xml:space="preserve">CONAMIGUA, MINEX </t>
  </si>
  <si>
    <t xml:space="preserve">Porcentaje de implementación de la política de atención a migrantes en Estados Unidos </t>
  </si>
  <si>
    <t>Marco General de la Política Exterior de Guatemala</t>
  </si>
  <si>
    <t>M48-Para el 2023 se ha incrementado en 8 el número de consulados en Estados Unidos</t>
  </si>
  <si>
    <t>MINEX</t>
  </si>
  <si>
    <t xml:space="preserve">Número de consulados operando en Estados Unidos de America </t>
  </si>
  <si>
    <t>20 en 2019</t>
  </si>
  <si>
    <t>1,10,11,16</t>
  </si>
  <si>
    <t>MED 8 - Para 2030, elaborar y poner en práctica políticas encaminadas a promover un turismo sostenible que cree puestos de trabajo y promueva la cultura y los productos locales.</t>
  </si>
  <si>
    <t>RED 10 - Para el 2024, se ha mantenido en 3.5 de calificación del índice de competitividad turística 
(de 3.5 en la edición 2017 del foro de económico mundial).</t>
  </si>
  <si>
    <t xml:space="preserve">INGUAT </t>
  </si>
  <si>
    <t xml:space="preserve">MICUDE </t>
  </si>
  <si>
    <t>Política Nacional para el Desarrollo Turístico 
Sostenible de Guatemala 2012-2022</t>
  </si>
  <si>
    <t>M49-Para el año 2023 se ha completado el impulso de la marca país</t>
  </si>
  <si>
    <t>INGUAT</t>
  </si>
  <si>
    <t xml:space="preserve">MINEX </t>
  </si>
  <si>
    <t>Indicadores de marca pais</t>
  </si>
  <si>
    <t>Linea de Base
año 2019
(0.0%)</t>
  </si>
  <si>
    <t>M50-Para el año 2023 se ha mejorado la calificación el índice de competitividad turística en 0.6 puntos porcentuales</t>
  </si>
  <si>
    <t xml:space="preserve">INGUAT/MINEX </t>
  </si>
  <si>
    <t xml:space="preserve">Calificación indice de competitividad turística </t>
  </si>
  <si>
    <t>Linea de Base
año 2019
(3.4)</t>
  </si>
  <si>
    <t>1, 6</t>
  </si>
  <si>
    <t xml:space="preserve">RED 7. Para el 2024, se ha incrementado en 10.8 puntos porcentuales el acceso a agua potable domiciliar en los hogares guatemaltecos (De 76.3% en 2014 a 87.1% en 2024).                                                                                                                                                                </t>
  </si>
  <si>
    <t xml:space="preserve">Instituto de Fomento Municipal INFOM;
</t>
  </si>
  <si>
    <t xml:space="preserve">Ministerio de Salud Pública y Asistencia Social MSPAS; 
Ministerio de Ambiente y Recursos Naturales MARN;
Autoridad para el Manejo Sustentable de la Cuenca y del Lago de Amatitlán AMSA; 
Autoridad para el Manejo Sustentable de la Cuenca del Lago de Atitlán y su Entorno AMSCLAE; 
Sistema de Consejos de Desarrollo; Municipalidades; 
</t>
  </si>
  <si>
    <t>DESARROLLO SOCIAL</t>
  </si>
  <si>
    <t>Social</t>
  </si>
  <si>
    <t>Sin meta PGG 2020-2024</t>
  </si>
  <si>
    <r>
      <rPr>
        <b/>
        <sz val="12"/>
        <rFont val="Candara"/>
        <family val="2"/>
      </rPr>
      <t>No Presupuestable</t>
    </r>
    <r>
      <rPr>
        <sz val="12"/>
        <rFont val="Candara"/>
        <family val="2"/>
      </rPr>
      <t xml:space="preserve">
RED 20.Para el 2024, se ha incrementado en 21 puntos porcentuales el  acceso a saneamiento básico en los hogares guatemaltecos  
(De 53.3% en 2014 a 74.3% en 2024).</t>
    </r>
  </si>
  <si>
    <t>No cuenta con entidad coordinadora en separata (en matriz *MSPAS)</t>
  </si>
  <si>
    <t xml:space="preserve">*MSPAS (según la otra matriz); Instituto de Fomento Municipal INFOM, Sistema de Consejos de Desarrollo </t>
  </si>
  <si>
    <t>7. Fortalecimiento Institucional, seguridad y justicia</t>
  </si>
  <si>
    <t>RED 13- Para el 2024, se ha disminuido en 26 puntos la tasa de delitos cometidos contra el patrimonio de las personas</t>
  </si>
  <si>
    <t>GOBERNABILIDAD Y SEGURIDAD EN DESARROLLO</t>
  </si>
  <si>
    <t>Resultado intermedio de MINGOB, actualizar modelo para hacerlo desde una visión sectorial.</t>
  </si>
  <si>
    <t xml:space="preserve">RED 14-Para el 2024, se ha disminuido el porcentaje de  hechos de tránsito en 16 puntos porcentuales 
(De 87% de hechos de tránsito en 2019 a 71% en 2024)
</t>
  </si>
  <si>
    <t>RED 15-Para el 2024, se ha disminuido el porcentaje de  extorsiones  en 5 puntos porcentuales</t>
  </si>
  <si>
    <t>Resultado intermedio de MINGOB, actualizar modelo para hacerlo desde una vision sectorial.</t>
  </si>
  <si>
    <t xml:space="preserve">RED 16-Para el 2024, se ha disminuido la violencia intrafamiliar en 20 puntos porcentuales  </t>
  </si>
  <si>
    <t>1. Reducción de la pobreza y protección social</t>
  </si>
  <si>
    <r>
      <rPr>
        <b/>
        <sz val="12"/>
        <rFont val="Candara"/>
        <family val="2"/>
      </rPr>
      <t>No Presupuestable</t>
    </r>
    <r>
      <rPr>
        <sz val="12"/>
        <rFont val="Candara"/>
        <family val="2"/>
      </rPr>
      <t xml:space="preserve">
RED 19 -Para el 2024, se han disminuido en 7 puntos porcentuales los embarazos en niñas y adolescentes (De 18% en 2016 a 11% en 2032).</t>
    </r>
  </si>
  <si>
    <t>En la separata no tiene coordinador (en la matriz con Prog, presupuestario indica MIDES/ MINEDUC/ MSPAS/ SEPREM*</t>
  </si>
  <si>
    <t>En la separata no tiene corresponsable (en la matriz con Prog. Presupuest indica *DEMI,CONJUVE/SVET. El tema para su abordaje se encuentra activa la Mesa Técnica Interinstitucional del Plan Nacional de Prevención de Embarazos en Adolescentes en Guatemala.</t>
  </si>
  <si>
    <t>Generación del Modelo Lógico de la Estrategia. Considerando el Plan Nacional de Prevención de embarazo en Adolescentes.</t>
  </si>
  <si>
    <t>3. Acceso al agua y gestión de los recursos naturales</t>
  </si>
  <si>
    <t>MED 5- Para 2020, promover la ordenación sostenible de todos los tipos de bosques, poner fin a la deforestación, recuperar los bosques degradados e incrementar la forestación y la reforestación a nivel de país.</t>
  </si>
  <si>
    <r>
      <rPr>
        <b/>
        <sz val="12"/>
        <rFont val="Candara"/>
        <family val="2"/>
      </rPr>
      <t>No Presupuestable</t>
    </r>
    <r>
      <rPr>
        <sz val="12"/>
        <rFont val="Candara"/>
        <family val="2"/>
      </rPr>
      <t xml:space="preserve">
RED 21- Para el 2024 se ha disminuido en 25 por cientos el consumo excedente de leña a nivel nacional (De 5,725,290 toneladas en 2018 a 4,293,967.5 toneladas en 2024).</t>
    </r>
  </si>
  <si>
    <t>Ministerio de Energía y Minas MEM,</t>
  </si>
  <si>
    <t>Ministerio de Agricultura, Ganadería y Alimentación MAGA; 
Ministerio de Energía y Minas MEM; 
Ministerio de Ambiente y Recursos Naturales MARN; 
Ministerio de Gobernación MINGOB/ DIPRONA; 
Autoridad para el Manejo Sustentable de la Cuenca y del Lago de Amatitlán -AMSA- 
Autoridad para el Manejo Sustentable de la Cuenca del Lago de Atitlán y su Entorno -AMSCLAE-; 
Instituto Nacional de Electrificación INDE; 
Comisión Nacional de Energía Eléctrica CNEE;</t>
  </si>
  <si>
    <t xml:space="preserve"> Política Energética 2013-2027; </t>
  </si>
  <si>
    <t xml:space="preserve">La reducción en el consumo queda a nivel de Insumo estratégica, por lo que desde el Centro de Gobierno se debe de realizar la coordinación para definir a la institución rectora y su posterior vinculación con el PEI del INDE, MEM, INAB </t>
  </si>
  <si>
    <t>9. Reforma fiscal integral</t>
  </si>
  <si>
    <t>MED 14 -Reforma fiscal integral: La carga tributaria ha superado el nivel observado en 2017 (12.1%), y el gasto social ha superado el nivel del 7% del PIB, obtenido en 2010.</t>
  </si>
  <si>
    <r>
      <rPr>
        <b/>
        <sz val="12"/>
        <rFont val="Candara"/>
        <family val="2"/>
      </rPr>
      <t xml:space="preserve">No Presupuestable </t>
    </r>
    <r>
      <rPr>
        <sz val="12"/>
        <rFont val="Candara"/>
        <family val="2"/>
      </rPr>
      <t xml:space="preserve">
RED 23. Para el 2024, se ha incrementado la carga tributaria en 0.8 puntos porcentuales y el gasto social en 0.4 puntos porcentuales (de 10.2 en 2018 a 11.0 en 2024).</t>
    </r>
  </si>
  <si>
    <t>Sin responsable</t>
  </si>
  <si>
    <t>Gabinete Económico, SAT</t>
  </si>
  <si>
    <t>Sin meta PGG 2020-2024
“Es necesario alcanzar un nivel de carga tributaria cercana al 14% del PIB” (PGG 2020-2024. Pág. 15)</t>
  </si>
  <si>
    <t>• Mejorar la recaudación por parte de la SAT
• Revisar los procesos administrativos de la recaudación para contribuir con su incremento.
• No presupuestable, se deben construir estrategias políticas para poder alcanzar el resultado (Acciones del Centro de Gobierno).</t>
  </si>
  <si>
    <t>9, 10, 11, 13</t>
  </si>
  <si>
    <t>10. Ordenamiento Territorial</t>
  </si>
  <si>
    <t>MED 16- En 2032, los gobiernos municipales alcanzan una mayor capacidad de gestión para atender las necesidades y demandas de la ciudadania.</t>
  </si>
  <si>
    <r>
      <rPr>
        <b/>
        <sz val="12"/>
        <rFont val="Candara"/>
        <family val="2"/>
      </rPr>
      <t>No Presupuestable</t>
    </r>
    <r>
      <rPr>
        <sz val="12"/>
        <rFont val="Candara"/>
        <family val="2"/>
      </rPr>
      <t xml:space="preserve">
RED 24. Para el 2024, se ha incrementado en 36 puntos porcentuales los gobiernos locales que mejoran la gestión municipal en función de sus competencias (De 14% en categorías media a alta en 2016 a 50% en 2024, según el Ranking de la gestión municipal).</t>
    </r>
  </si>
  <si>
    <t xml:space="preserve">Instituto de Fomento Municipal INFOM; </t>
  </si>
  <si>
    <t>Secretaría de Planificación y Programación de la Presidencia SEGEPLAN; 
Secretaría de Coordinación Ejecutiva de la Presidencia SCEP</t>
  </si>
  <si>
    <t xml:space="preserve">Política de Fortalecimiento de las Municipalidades </t>
  </si>
  <si>
    <t xml:space="preserve">Por ser un proceso de mejora, no puede presupuestarse en la red programática insitucional. </t>
  </si>
  <si>
    <t>*Nota: Ambiente es un pilar transversal.</t>
  </si>
  <si>
    <t>** Se sugiere consultar el documento Objetivos de Desarrollo Sostenible. Metas priorizadas. Guatemala</t>
  </si>
  <si>
    <t>De darse el caso de no tener vinculación a Meta Estratégica PGG 2020-2024, revisar los Objetivo Sectoriales y Acción Estratégica de la PGG.</t>
  </si>
  <si>
    <t xml:space="preserve">De darse el caso de no tener vinculación a RED, proponer el mecanismo correspondiente para que un resultado institucional RI, suba de categoría y se formule como Resultado Estratégico de Desarrollo.  </t>
  </si>
  <si>
    <t xml:space="preserve">IDENTIFICACIÓN Y PRIORIZACIÓN DE LA PROBLEMÁTICA </t>
  </si>
  <si>
    <t>Institución :</t>
  </si>
  <si>
    <t>CRITERIOS PARA LA PRIORIZACIÓN DE PROBLEMAS</t>
  </si>
  <si>
    <t xml:space="preserve">NOTA: VER CRITERIOS DE PONDERACIÓN AL PIE DE PÁGINA </t>
  </si>
  <si>
    <t xml:space="preserve">Relevancia </t>
  </si>
  <si>
    <t xml:space="preserve">Respaldo </t>
  </si>
  <si>
    <t>Capacidad</t>
  </si>
  <si>
    <t>CALIFICACIÓN</t>
  </si>
  <si>
    <t xml:space="preserve">Ir a SPP-Anexo 3 Criterios ponderación </t>
  </si>
  <si>
    <t>No</t>
  </si>
  <si>
    <t xml:space="preserve">Problemas identificados </t>
  </si>
  <si>
    <t>El problema  se vincula con su mandato institucional.</t>
  </si>
  <si>
    <t>El problema se contempla dentro de  las prioridades nacionales (Plan Nacional de Desarrollo y ODS)  u otro instrumento estratégico equivalente de largo plazo o compromisos nacionales e internacionales suscritos por el Estado, en materia de derechos humanos.</t>
  </si>
  <si>
    <t>La magnitud e incidencia del problema es tal, que requiere la intervención urgente e inmediata de la institución.</t>
  </si>
  <si>
    <t>La solución del problema contribuye significativamente a la transformación de la situación que afecta a la población atendida por la institución.</t>
  </si>
  <si>
    <t>TOTAL RELEVANCIA</t>
  </si>
  <si>
    <t>La atención del problema tendrá el apoyo de las autoridades y personal de la institución.</t>
  </si>
  <si>
    <t>La atención del problema contará con el apoyo de otros actores involucrados.</t>
  </si>
  <si>
    <t xml:space="preserve">Se cuenta con evidencia académica, registros estadísticos. </t>
  </si>
  <si>
    <t>TOTAL RESPALDO</t>
  </si>
  <si>
    <r>
      <t>L</t>
    </r>
    <r>
      <rPr>
        <sz val="9"/>
        <color rgb="FF000000"/>
        <rFont val="Candara"/>
        <family val="2"/>
      </rPr>
      <t>a institución cuenta con los recursos financieros  para atender la solución del problema.</t>
    </r>
  </si>
  <si>
    <t>La institución tiene  capacidad para articular el esfuerzo de otros actores involucrados  en la solución de la problemática.</t>
  </si>
  <si>
    <t>La institución tiene capacidad para articular esfuerzos o generar alianzas con otros actores involucrados, en la solución de la problemática</t>
  </si>
  <si>
    <t>TOTAL CAPACIDAD</t>
  </si>
  <si>
    <t>Problemas priorizados</t>
  </si>
  <si>
    <t xml:space="preserve">Posición </t>
  </si>
  <si>
    <t xml:space="preserve">RESUMEN </t>
  </si>
  <si>
    <t>RESUMEN</t>
  </si>
  <si>
    <t>Problema priorizado por orden de importancia</t>
  </si>
  <si>
    <t xml:space="preserve">Calificación </t>
  </si>
  <si>
    <t>SIMBOLOGÍA DE PRIORIZACIÓN DE PROBLEMAS</t>
  </si>
  <si>
    <t>Alta Prioridad</t>
  </si>
  <si>
    <t>Problemas con Resultados mayores a 6.50</t>
  </si>
  <si>
    <t>Mediana  Prioridad</t>
  </si>
  <si>
    <t>Problemas con resultados mayores a 4.00 y menores o iguales a 6.50</t>
  </si>
  <si>
    <t>Baja Prioridad</t>
  </si>
  <si>
    <t>Problemas con Resultados menores o iguales a 4.00</t>
  </si>
  <si>
    <t xml:space="preserve">La valoración de las características de cada interacción, se realiza en un rango de 1 a 10, pero solo evaluando con los siguientes valores y en consideración con los criterios expuestos en la tabla siguiente: </t>
  </si>
  <si>
    <r>
      <t xml:space="preserve">Se deduce que el valor de la </t>
    </r>
    <r>
      <rPr>
        <b/>
        <sz val="11"/>
        <color theme="1"/>
        <rFont val="Calibri"/>
        <family val="2"/>
        <scheme val="minor"/>
      </rPr>
      <t>importancia</t>
    </r>
    <r>
      <rPr>
        <sz val="11"/>
        <color theme="1"/>
        <rFont val="Calibri"/>
        <family val="2"/>
        <scheme val="minor"/>
      </rPr>
      <t xml:space="preserve"> de un problema, fluctúa entre un máximo de 10 y un mínimo de 1. Se considera a un problema que ha recibido la calificación de 10, como un problema de total trascendencia. </t>
    </r>
    <r>
      <rPr>
        <b/>
        <sz val="11"/>
        <color theme="1"/>
        <rFont val="Calibri"/>
        <family val="2"/>
        <scheme val="minor"/>
      </rPr>
      <t>Los valores de importancia que sean similares al valor de 1</t>
    </r>
    <r>
      <rPr>
        <sz val="11"/>
        <color theme="1"/>
        <rFont val="Calibri"/>
        <family val="2"/>
        <scheme val="minor"/>
      </rPr>
      <t xml:space="preserve">, denotan poca trascendencia. </t>
    </r>
  </si>
  <si>
    <t xml:space="preserve">La categorización de las problemáticas identificadas y evaluadas, se realizan con base al valor de la importancia determinada en el proceso, estableciendo tres categorías: </t>
  </si>
  <si>
    <t>* Alto: resultados mayores a 6.50</t>
  </si>
  <si>
    <t xml:space="preserve">* Medio: resultados de mayor a 3.00 y menor de 6.50 </t>
  </si>
  <si>
    <t>* Bajo: resultados ponderados hasta 2.59</t>
  </si>
  <si>
    <t>ANÁLISIS DE POBLACIÓN</t>
  </si>
  <si>
    <t xml:space="preserve">Descripción de la población objetivo que por mandato debe atender la institución: </t>
  </si>
  <si>
    <t xml:space="preserve">Problema central </t>
  </si>
  <si>
    <t>*Causa</t>
  </si>
  <si>
    <t>**Población general</t>
  </si>
  <si>
    <t>**Población objetivo</t>
  </si>
  <si>
    <t>**Población elegible</t>
  </si>
  <si>
    <t xml:space="preserve">***Sexo </t>
  </si>
  <si>
    <t xml:space="preserve">Rango de edad </t>
  </si>
  <si>
    <t>Ubicación geográfica de la población elegible</t>
  </si>
  <si>
    <t xml:space="preserve">Territorialización </t>
  </si>
  <si>
    <t xml:space="preserve">Pueblo al que pertenece la población </t>
  </si>
  <si>
    <t xml:space="preserve">Comunidad Lingüística </t>
  </si>
  <si>
    <t>Urbana</t>
  </si>
  <si>
    <t>Rural</t>
  </si>
  <si>
    <t>Departamento</t>
  </si>
  <si>
    <t>Municipio</t>
  </si>
  <si>
    <t>Hombres</t>
  </si>
  <si>
    <t>Mujeres</t>
  </si>
  <si>
    <t xml:space="preserve"> </t>
  </si>
  <si>
    <t xml:space="preserve">*  Según Modelo Conceptual </t>
  </si>
  <si>
    <t xml:space="preserve">** Con base en el numeral  2.5 Análisis de la Población, de la Guía para elaboración de PEI  </t>
  </si>
  <si>
    <t xml:space="preserve">***  Aplica cuando el problema bajo análisis afecta a personas </t>
  </si>
  <si>
    <t>PUEBLO</t>
  </si>
  <si>
    <t>COMUNIDAD LINGÜÍSTICA</t>
  </si>
  <si>
    <t>Garifuna</t>
  </si>
  <si>
    <t>Achi'</t>
  </si>
  <si>
    <t>Maya</t>
  </si>
  <si>
    <t>Akateko</t>
  </si>
  <si>
    <t>Meztizo</t>
  </si>
  <si>
    <t>Awakateko</t>
  </si>
  <si>
    <t>Xinca</t>
  </si>
  <si>
    <t>Castellano</t>
  </si>
  <si>
    <t>Chalchiteka</t>
  </si>
  <si>
    <t>Ch'orti’</t>
  </si>
  <si>
    <t>Chuj</t>
  </si>
  <si>
    <t>Itza’</t>
  </si>
  <si>
    <t>Ixil</t>
  </si>
  <si>
    <t>Jakalteca</t>
  </si>
  <si>
    <t>Kaqchikel</t>
  </si>
  <si>
    <t>K'iche'</t>
  </si>
  <si>
    <t>Mam</t>
  </si>
  <si>
    <t>Mopán</t>
  </si>
  <si>
    <t>Poqomam</t>
  </si>
  <si>
    <t>Poqomchi'</t>
  </si>
  <si>
    <t>Q'anjob'al</t>
  </si>
  <si>
    <t>Q'eqchi'</t>
  </si>
  <si>
    <t>Sakapulteko</t>
  </si>
  <si>
    <t>Sipakapense</t>
  </si>
  <si>
    <t>Tektiteko</t>
  </si>
  <si>
    <t>Tz'utujil</t>
  </si>
  <si>
    <t>Uspanteko</t>
  </si>
  <si>
    <t>BUSQUEDA Y SISTEMATIZACIÓN DE EVIDENCIAS (MODELO EXPLICATIVO)</t>
  </si>
  <si>
    <t>No.</t>
  </si>
  <si>
    <t xml:space="preserve">Nombre del documento </t>
  </si>
  <si>
    <t xml:space="preserve">Tipo de documento </t>
  </si>
  <si>
    <t>Autor y año de publicación</t>
  </si>
  <si>
    <t xml:space="preserve">Ubicación geográfica </t>
  </si>
  <si>
    <t xml:space="preserve">Aporte del documento a los factores causales </t>
  </si>
  <si>
    <t>Opinión de expertos</t>
  </si>
  <si>
    <t>Revista especializada en la temática</t>
  </si>
  <si>
    <t>Documentos o estudios académicos</t>
  </si>
  <si>
    <t>Libros</t>
  </si>
  <si>
    <t>Otros. Especifique</t>
  </si>
  <si>
    <t>Municipal</t>
  </si>
  <si>
    <t>Departamental</t>
  </si>
  <si>
    <t>Nacional</t>
  </si>
  <si>
    <t>Internacional</t>
  </si>
  <si>
    <t xml:space="preserve">       </t>
  </si>
  <si>
    <t>Nota: Las evidencias ​deben respaldar cada una de las causas identificadas y jerarquizadas, así como, corresponder a fuentes académicas, interinstitucionales, científicas, opiniones de expertos reconocidos o buenas prácticas reconocidas a nacional o internacional que hayan sido comprobadas.</t>
  </si>
  <si>
    <t>RESUMEN DE RESULTADOS, INDICADORES Y METAS</t>
  </si>
  <si>
    <t xml:space="preserve">VINCULACIÓN INSITUCIONAL </t>
  </si>
  <si>
    <t>RESULTADO INSTITUCIONAL</t>
  </si>
  <si>
    <t>NOMBRE DEL INDICADOR</t>
  </si>
  <si>
    <t>LINEA BASE *</t>
  </si>
  <si>
    <t>FÓRMULA DE CÁLCULO</t>
  </si>
  <si>
    <t>MAGNITUD DEL INDICADOR (meta a alcanzar)</t>
  </si>
  <si>
    <t>Descripción de Resultado</t>
  </si>
  <si>
    <t>Nivel de Resultado</t>
  </si>
  <si>
    <t>Prioridad Nacional de Desarrollo</t>
  </si>
  <si>
    <t>Meta Estratégica de Desarrollo</t>
  </si>
  <si>
    <t>Metas de la Política General de Gobierno 2020-2024</t>
  </si>
  <si>
    <t xml:space="preserve">RED  </t>
  </si>
  <si>
    <t>Final</t>
  </si>
  <si>
    <t>Intermedio</t>
  </si>
  <si>
    <t>Inmediato</t>
  </si>
  <si>
    <t>Año</t>
  </si>
  <si>
    <t>Dato absoluto</t>
  </si>
  <si>
    <t>Dato Relativo %</t>
  </si>
  <si>
    <t>Dato relativo %</t>
  </si>
  <si>
    <t xml:space="preserve">Pilar </t>
  </si>
  <si>
    <t xml:space="preserve">Objetivo Sectorial </t>
  </si>
  <si>
    <t xml:space="preserve">Acción Estratégica </t>
  </si>
  <si>
    <t xml:space="preserve">Meta </t>
  </si>
  <si>
    <t>Nota:</t>
  </si>
  <si>
    <t xml:space="preserve">*Línea base: 
Dato de comparación con el que cuenta la institución, puede ser como mínimo uno o dos años antes de la formulación.  
Debe presentarse en datos absolutos. </t>
  </si>
  <si>
    <t>Pilar de la Política General de Gobierno 2020-2024</t>
  </si>
  <si>
    <t>Acción Estratégica</t>
  </si>
  <si>
    <t>Meta Estratégica</t>
  </si>
  <si>
    <t xml:space="preserve"> VISIÓN, MISIÓN, VALORES</t>
  </si>
  <si>
    <t xml:space="preserve">Nombre de la entidad y cuál es el horizonte de la institución </t>
  </si>
  <si>
    <t xml:space="preserve">Imagen externa </t>
  </si>
  <si>
    <t xml:space="preserve">Posicionamiento futuro/ temporalidad </t>
  </si>
  <si>
    <t xml:space="preserve">Formulación de la visión </t>
  </si>
  <si>
    <t>Imagen deseada con relación a la situación futura de las personas usuarias o beneficiarias</t>
  </si>
  <si>
    <t>Posición futura de la entidad con relación a otras entidades  a través de contribuciones estratégicas y  en que tiempo.</t>
  </si>
  <si>
    <t>PREGUNTAS GENERADORAS</t>
  </si>
  <si>
    <r>
      <t xml:space="preserve">¿Quiénes somos? 
</t>
    </r>
    <r>
      <rPr>
        <b/>
        <i/>
        <sz val="12"/>
        <color theme="1"/>
        <rFont val="Candara"/>
        <family val="2"/>
      </rPr>
      <t>Identidad, reconocimiento legal</t>
    </r>
  </si>
  <si>
    <r>
      <t xml:space="preserve">¿Qué buscamos?
</t>
    </r>
    <r>
      <rPr>
        <b/>
        <i/>
        <sz val="12"/>
        <color theme="1"/>
        <rFont val="Candara"/>
        <family val="2"/>
      </rPr>
      <t xml:space="preserve"> Función principal, razón de ser</t>
    </r>
  </si>
  <si>
    <r>
      <t xml:space="preserve">¿Qué producimos?
</t>
    </r>
    <r>
      <rPr>
        <b/>
        <i/>
        <sz val="12"/>
        <color theme="1"/>
        <rFont val="Candara"/>
        <family val="2"/>
      </rPr>
      <t xml:space="preserve"> Principales productos (bienes y servicios) que se generan</t>
    </r>
  </si>
  <si>
    <t>Formulación de la misión</t>
  </si>
  <si>
    <t>Somos una entidad responsable…</t>
  </si>
  <si>
    <t xml:space="preserve"> tiene como fin primordial…</t>
  </si>
  <si>
    <t>promovemos, impulsamos, entregamos, realizamos…</t>
  </si>
  <si>
    <t>¿Por qué lo hacemos?</t>
  </si>
  <si>
    <t>¿Para qué? / ¿Para quiénes?</t>
  </si>
  <si>
    <t>Para garantizar, mantener, asegurar, definir, elaborar, mejorar, entregar…</t>
  </si>
  <si>
    <t>la calidad de vida de …</t>
  </si>
  <si>
    <t>Valores (principios)</t>
  </si>
  <si>
    <t>Describir brevemente como aplican los valores enunciados</t>
  </si>
  <si>
    <t>Describir  como los  valores institucionales se aplican también  hacia la población objetivo o elegible</t>
  </si>
  <si>
    <t>Matriz de Análisis FODA- INICIATIVAS ESTRATÉGICAS</t>
  </si>
  <si>
    <r>
      <rPr>
        <sz val="14"/>
        <rFont val="Candara"/>
        <family val="2"/>
      </rPr>
      <t xml:space="preserve">Herramienta de análisis, que permite sintetizar las fortalezas y debilidades internas de la institución como las oportunidades y amenazas que plantea el entorno y que ayuda a combinar dichos elementos para encontrar formas de potenciar el quehacer institucional. </t>
    </r>
    <r>
      <rPr>
        <sz val="14"/>
        <color theme="1"/>
        <rFont val="Candara"/>
        <family val="2"/>
      </rPr>
      <t xml:space="preserve">
</t>
    </r>
  </si>
  <si>
    <t>NOTA:  En el CD que se entrega en la socialización de transferencia de información normativa se adjunta presentación con información detallada.</t>
  </si>
  <si>
    <t>ESPACIO VACIO</t>
  </si>
  <si>
    <t>FORTALEZAS</t>
  </si>
  <si>
    <t>DEBILIDADES</t>
  </si>
  <si>
    <t>F1</t>
  </si>
  <si>
    <t>D1</t>
  </si>
  <si>
    <t>F2</t>
  </si>
  <si>
    <t>D2</t>
  </si>
  <si>
    <t>F3</t>
  </si>
  <si>
    <t>D3</t>
  </si>
  <si>
    <t>F4</t>
  </si>
  <si>
    <t>D4</t>
  </si>
  <si>
    <t>F5</t>
  </si>
  <si>
    <t>D5</t>
  </si>
  <si>
    <t>F6</t>
  </si>
  <si>
    <t>D6</t>
  </si>
  <si>
    <t>F7</t>
  </si>
  <si>
    <t>D7</t>
  </si>
  <si>
    <t>F8</t>
  </si>
  <si>
    <t>D8</t>
  </si>
  <si>
    <t>F9</t>
  </si>
  <si>
    <t>D9</t>
  </si>
  <si>
    <t>F10</t>
  </si>
  <si>
    <t>D10</t>
  </si>
  <si>
    <t>OPORTUNIDADES</t>
  </si>
  <si>
    <t>ESTRATEGIAS FO</t>
  </si>
  <si>
    <t>ESTRATEGIAS DO</t>
  </si>
  <si>
    <t>O1</t>
  </si>
  <si>
    <t>FO1</t>
  </si>
  <si>
    <t>DO1</t>
  </si>
  <si>
    <t>O2</t>
  </si>
  <si>
    <t>O3</t>
  </si>
  <si>
    <t>FO2</t>
  </si>
  <si>
    <t>DO2</t>
  </si>
  <si>
    <t>O4</t>
  </si>
  <si>
    <t>O5</t>
  </si>
  <si>
    <t>FO3</t>
  </si>
  <si>
    <t>DO3</t>
  </si>
  <si>
    <t>O6</t>
  </si>
  <si>
    <t>O7</t>
  </si>
  <si>
    <t>FO4</t>
  </si>
  <si>
    <t>DO4</t>
  </si>
  <si>
    <t>O8</t>
  </si>
  <si>
    <t>O9</t>
  </si>
  <si>
    <t>FO5</t>
  </si>
  <si>
    <t>DO5</t>
  </si>
  <si>
    <t>O10</t>
  </si>
  <si>
    <t>AMENZAS</t>
  </si>
  <si>
    <t>ESTRATEGIAS FA</t>
  </si>
  <si>
    <t>ESTRATEGIAS DA</t>
  </si>
  <si>
    <t>A1</t>
  </si>
  <si>
    <t>FA1</t>
  </si>
  <si>
    <t>DA1</t>
  </si>
  <si>
    <t>A2</t>
  </si>
  <si>
    <t>FA2</t>
  </si>
  <si>
    <t>DA2</t>
  </si>
  <si>
    <t>A3</t>
  </si>
  <si>
    <t>A4</t>
  </si>
  <si>
    <t>FA3</t>
  </si>
  <si>
    <t>DA3</t>
  </si>
  <si>
    <t>A5</t>
  </si>
  <si>
    <t>A6</t>
  </si>
  <si>
    <t>FA4</t>
  </si>
  <si>
    <t>DA4</t>
  </si>
  <si>
    <t>A7</t>
  </si>
  <si>
    <t>A8</t>
  </si>
  <si>
    <t>FA5</t>
  </si>
  <si>
    <t>DA5</t>
  </si>
  <si>
    <t>A9</t>
  </si>
  <si>
    <t>A10</t>
  </si>
  <si>
    <t>FA6</t>
  </si>
  <si>
    <t>DA6</t>
  </si>
  <si>
    <t>Ambiente Interno: la Institución tiene algún grado de control.</t>
  </si>
  <si>
    <t xml:space="preserve">Ambiente Externo:  la Institución tiene poco o ningún grado de control. </t>
  </si>
  <si>
    <t xml:space="preserve">Relacionamiento de fuerzas FODA </t>
  </si>
  <si>
    <t>ANÁLISIS DE ACTORES</t>
  </si>
  <si>
    <t>INSTITUCIÓN:</t>
  </si>
  <si>
    <t>Actor nombre y descripción</t>
  </si>
  <si>
    <t>(4)</t>
  </si>
  <si>
    <t xml:space="preserve">Recursos </t>
  </si>
  <si>
    <t xml:space="preserve">Acciones Principales y como puede influir en la gestión institucional del problema </t>
  </si>
  <si>
    <t>Ubicación geográfica  y área de influencia</t>
  </si>
  <si>
    <t>Rol</t>
  </si>
  <si>
    <t>Importancia</t>
  </si>
  <si>
    <t>Poder</t>
  </si>
  <si>
    <t>Interés</t>
  </si>
  <si>
    <t>Ejemplo:</t>
  </si>
  <si>
    <t>Delegados institucionales</t>
  </si>
  <si>
    <t>técnicos</t>
  </si>
  <si>
    <t>Desarrollar las instrucciones  de orientación local</t>
  </si>
  <si>
    <t>Departamento…</t>
  </si>
  <si>
    <t>Brindar la asesoría en los diferentes niveles de planificación</t>
  </si>
  <si>
    <r>
      <t>(1)</t>
    </r>
    <r>
      <rPr>
        <b/>
        <sz val="7"/>
        <color indexed="8"/>
        <rFont val="Candara"/>
        <family val="2"/>
      </rPr>
      <t xml:space="preserve">    </t>
    </r>
    <r>
      <rPr>
        <b/>
        <sz val="12"/>
        <color indexed="8"/>
        <rFont val="Candara"/>
        <family val="2"/>
      </rPr>
      <t>Rol que desempeñan:</t>
    </r>
  </si>
  <si>
    <r>
      <t>(2)</t>
    </r>
    <r>
      <rPr>
        <b/>
        <sz val="7"/>
        <color indexed="8"/>
        <rFont val="Candara"/>
        <family val="2"/>
      </rPr>
      <t xml:space="preserve">  </t>
    </r>
    <r>
      <rPr>
        <b/>
        <sz val="12"/>
        <color indexed="8"/>
        <rFont val="Candara"/>
        <family val="2"/>
      </rPr>
      <t>Importancia de las relaciones predominantes</t>
    </r>
  </si>
  <si>
    <r>
      <t>(3)</t>
    </r>
    <r>
      <rPr>
        <b/>
        <sz val="7"/>
        <color indexed="8"/>
        <rFont val="Candara"/>
        <family val="2"/>
      </rPr>
      <t xml:space="preserve">  </t>
    </r>
    <r>
      <rPr>
        <b/>
        <sz val="12"/>
        <color indexed="8"/>
        <rFont val="Candara"/>
        <family val="2"/>
      </rPr>
      <t>Jerarquización del poder</t>
    </r>
  </si>
  <si>
    <r>
      <t>(4)</t>
    </r>
    <r>
      <rPr>
        <b/>
        <sz val="7"/>
        <color indexed="8"/>
        <rFont val="Candara"/>
        <family val="2"/>
      </rPr>
      <t xml:space="preserve">  </t>
    </r>
    <r>
      <rPr>
        <b/>
        <sz val="12"/>
        <color indexed="8"/>
        <rFont val="Candara"/>
        <family val="2"/>
      </rPr>
      <t>Interés que posea el actor</t>
    </r>
  </si>
  <si>
    <t>Facilitador</t>
  </si>
  <si>
    <t>A favor</t>
  </si>
  <si>
    <t>Alto</t>
  </si>
  <si>
    <t>Alto interés</t>
  </si>
  <si>
    <t>Aliado</t>
  </si>
  <si>
    <t>Indeciso/indiferente</t>
  </si>
  <si>
    <t>Medio</t>
  </si>
  <si>
    <t>Bajo Interés</t>
  </si>
  <si>
    <t>Oponente</t>
  </si>
  <si>
    <t>En contra</t>
  </si>
  <si>
    <t>Bajo</t>
  </si>
  <si>
    <t>Neutro</t>
  </si>
  <si>
    <t>Los actores son aquellos agentes con los cuales se establece alguna relación, sea ésta de coordinación, alianza o apoyo a la gestión institucional en uno o más cursos de acción relacionados con la problemática priorizada, también pueden asumir una actitud de indiferencia o ser contrarios a la intervención que se pretende desarrollar. Pueden ser personas, grupos de personas, organizaciones o instituciones.</t>
  </si>
  <si>
    <t>PRODUCTO  / SUBPRODUCTO</t>
  </si>
  <si>
    <t>UNIDAD DE MEDIDA</t>
  </si>
  <si>
    <t>Metas Política General de Gobierno PGG 2020-2024</t>
  </si>
  <si>
    <t>Meta física</t>
  </si>
  <si>
    <t>Meta financiera</t>
  </si>
  <si>
    <t>Objetivo Sectorial</t>
  </si>
  <si>
    <t>Accion Estratégica</t>
  </si>
  <si>
    <t>Meta</t>
  </si>
  <si>
    <t>Producto 1:</t>
  </si>
  <si>
    <t>Producto 2:</t>
  </si>
  <si>
    <t>Producto 3:</t>
  </si>
  <si>
    <t>Producto 4:</t>
  </si>
  <si>
    <t xml:space="preserve">TOTAL </t>
  </si>
  <si>
    <t xml:space="preserve">PLAN OPERATIVO ANUAL </t>
  </si>
  <si>
    <t>VINCULACIÓN INSTITUCIONAL</t>
  </si>
  <si>
    <t xml:space="preserve">Nivel </t>
  </si>
  <si>
    <t>Cuatrimestre 1</t>
  </si>
  <si>
    <t>Cuatrimestre 2</t>
  </si>
  <si>
    <t>Cuatrimestre 3</t>
  </si>
  <si>
    <t>Total anual</t>
  </si>
  <si>
    <t>PROGRAMACION MENSUAL PRODUCTO-SUBPRODUCTO-ACCIONES</t>
  </si>
  <si>
    <t>SPP-15</t>
  </si>
  <si>
    <t xml:space="preserve">PROGRAMACIÓN DE INSUMOS DE LAS ACCIONES </t>
  </si>
  <si>
    <t>PROGRAMA</t>
  </si>
  <si>
    <t>SUBPROGRAMA</t>
  </si>
  <si>
    <t>PROYECTO</t>
  </si>
  <si>
    <t>ACTIVIDAD</t>
  </si>
  <si>
    <t>OBRA</t>
  </si>
  <si>
    <t>CODIGO SNIP</t>
  </si>
  <si>
    <t>PRODUCTO  / SUBPRODUCTO /ACCIONES</t>
  </si>
  <si>
    <t>Cuantificación de metas  2022</t>
  </si>
  <si>
    <t xml:space="preserve">INSUMO </t>
  </si>
  <si>
    <t>CANTIDAD</t>
  </si>
  <si>
    <t>RENGLÓN</t>
  </si>
  <si>
    <t>CÓDIGO DE INSUMO</t>
  </si>
  <si>
    <t>FUENTE DE FINANCIAMIENTO</t>
  </si>
  <si>
    <t>PRECIO UNITARIO</t>
  </si>
  <si>
    <t>PRECIO TOTAL</t>
  </si>
  <si>
    <t>PROGRAMACION POR CUATRIMESTRE</t>
  </si>
  <si>
    <t>Responsable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</si>
  <si>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</si>
  <si>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</si>
  <si>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</si>
  <si>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</si>
  <si>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</si>
  <si>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</si>
  <si>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</si>
  <si>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</si>
  <si>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</si>
  <si>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</si>
  <si>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</si>
  <si>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</si>
  <si>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META FISICA Y FINANCIERA</t>
  </si>
  <si>
    <t>Cuatr. 1</t>
  </si>
  <si>
    <t>Cuatr..2</t>
  </si>
  <si>
    <t>Cuatr. 3</t>
  </si>
  <si>
    <t>TOTAL  INSTITUCIONAL</t>
  </si>
  <si>
    <t>RUTA DE TRABAJO</t>
  </si>
  <si>
    <t xml:space="preserve"> ANEXO SPPD-01</t>
  </si>
  <si>
    <t>Mes 1</t>
  </si>
  <si>
    <t>Mes n</t>
  </si>
  <si>
    <t xml:space="preserve">RESPONSABLE </t>
  </si>
  <si>
    <t>RECURSOS NECESARIOS</t>
  </si>
  <si>
    <t>Semana 1</t>
  </si>
  <si>
    <t>Semana 2</t>
  </si>
  <si>
    <t>Semana 3</t>
  </si>
  <si>
    <t>Semana 4</t>
  </si>
  <si>
    <t>DESCRIPCIÓN DE LA ACTIVIDAD A DESARROLLAR</t>
  </si>
  <si>
    <t>DÍAS</t>
  </si>
  <si>
    <t>HORAS</t>
  </si>
  <si>
    <t>%</t>
  </si>
  <si>
    <t>Lun</t>
  </si>
  <si>
    <t>Mar</t>
  </si>
  <si>
    <t>Mie</t>
  </si>
  <si>
    <t>Jue</t>
  </si>
  <si>
    <t>Vie</t>
  </si>
  <si>
    <t>TOTAL</t>
  </si>
  <si>
    <t>TOTAL PARCIAL HORAS</t>
  </si>
  <si>
    <t>TOTAL PARCIAL (%)</t>
  </si>
  <si>
    <t>TOTAL ACUMULADO HORAS</t>
  </si>
  <si>
    <t>TOTAL ACUMULADO (%)</t>
  </si>
  <si>
    <t xml:space="preserve">CRITERIOS DE PRIORIZACIÓN DE PROBLEMAS </t>
  </si>
  <si>
    <t xml:space="preserve"> ANEXO SPPD-03</t>
  </si>
  <si>
    <t xml:space="preserve">* Medio: resultados de mayor a 3.00 hasta 6.49  </t>
  </si>
  <si>
    <t>MUNICIPIOS PRIORIZADOS</t>
  </si>
  <si>
    <t>Dirección y coordinación</t>
  </si>
  <si>
    <t>14 municipios de la cuenca del lago de Amatitlán</t>
  </si>
  <si>
    <t>Control y monitoreo de la calidad del agua en relación a la carga de contaminantes y desechos</t>
  </si>
  <si>
    <t>Tratamiento de las aguas residuales a través de las plantas de tratamiento a cargo de la Institución</t>
  </si>
  <si>
    <t>Volumen de desechos sólidos flotantes y plantas acuáticas extraídos del Lago de Amatitlán</t>
  </si>
  <si>
    <t>Control y manejo de los desechos sólidos en la cuenca del lago de Amatitlán</t>
  </si>
  <si>
    <t>Personas capacitadas y sensibilizadas en temas ambientales dirigido al sector formal/no formal</t>
  </si>
  <si>
    <t xml:space="preserve">Entidades asesoradas en temas de control y manejo de aguas residuales generadas, sistemas de producción agroindustrial y el uso del agua de pozos en la Cuenca del Lago de Amatitlán </t>
  </si>
  <si>
    <t>Retención de sólidos, sedimentos y estabilización de los ríos tributarios del lago de Amatitlán</t>
  </si>
  <si>
    <t xml:space="preserve"> Retención de sedimentos a través de la conformación de diques y otros mecanismos de control</t>
  </si>
  <si>
    <t>Manejo y conservación de la cobertura forestal en la cuenca del lago de Amatitlán para recarga de mantos acuíferos</t>
  </si>
  <si>
    <t>Conservación de suelos y agua en la cuenca del lago de Amatitlán</t>
  </si>
  <si>
    <t>Reforestación y mantenimiento de áreas en la cuenca del lago de Amatitlán</t>
  </si>
  <si>
    <t>Documento</t>
  </si>
  <si>
    <t>Metro Cúbico</t>
  </si>
  <si>
    <t>Extracción de solidos flotantes</t>
  </si>
  <si>
    <t>Metro cubico</t>
  </si>
  <si>
    <t>Extracción de plantas acuaticas</t>
  </si>
  <si>
    <t>Fabricacion de bardas</t>
  </si>
  <si>
    <t>Metro lineal</t>
  </si>
  <si>
    <t>Par</t>
  </si>
  <si>
    <t>Limas para machetes triangulares de 4"</t>
  </si>
  <si>
    <t>Unidad</t>
  </si>
  <si>
    <t>Rastillos</t>
  </si>
  <si>
    <t>unidad</t>
  </si>
  <si>
    <t>Palas</t>
  </si>
  <si>
    <t>Lija numero 120 para madera</t>
  </si>
  <si>
    <t>Lija numero 180 para madera</t>
  </si>
  <si>
    <t>Lija numero 240 para madera</t>
  </si>
  <si>
    <t>Lija numero 30 para madera</t>
  </si>
  <si>
    <t>Lija numero 500 para madera</t>
  </si>
  <si>
    <t>Lija numero 80 para madera</t>
  </si>
  <si>
    <t>Galon Pintura para lancha Gelcoat Blanca</t>
  </si>
  <si>
    <t>Galones de resina</t>
  </si>
  <si>
    <t>Galones de thinner</t>
  </si>
  <si>
    <t>Catalizador para pintura</t>
  </si>
  <si>
    <t>Brochas de 5 pulgadas</t>
  </si>
  <si>
    <t xml:space="preserve">Cepillos de alambre </t>
  </si>
  <si>
    <t xml:space="preserve">Formones de 2 pulgadas </t>
  </si>
  <si>
    <t>Rollo de fibra de vidrio</t>
  </si>
  <si>
    <t>Rollo de Nylon</t>
  </si>
  <si>
    <t>Rollo de Lazo de 1/4" de 800 mts.</t>
  </si>
  <si>
    <t>Rollo de Lazo de 1/2" de 200 mts.</t>
  </si>
  <si>
    <t>Rollo de Lazo de 1" de 100 mts.</t>
  </si>
  <si>
    <t>Malla Equiplex Polietileno</t>
  </si>
  <si>
    <t>Propela Suzuki DT40</t>
  </si>
  <si>
    <t>Discos para pulir madera #120</t>
  </si>
  <si>
    <t>Espatulas de metal de 3 pulgadas</t>
  </si>
  <si>
    <t>Kit de empaque de culatas para motor Suzuki DT40</t>
  </si>
  <si>
    <t>Kit de bomba de agua para motor Suzuki DT40</t>
  </si>
  <si>
    <t>Cable arranque para motor Suzuki DT40</t>
  </si>
  <si>
    <t>Carburadores para motor Suzuki DT40</t>
  </si>
  <si>
    <t>Kit para filtros de gasolina para motor Suzuki DT40</t>
  </si>
  <si>
    <t>Cargador para baterías de camión
de 12v/140 AMPS, con cables incluidos</t>
  </si>
  <si>
    <t>Calibrador de llantas</t>
  </si>
  <si>
    <t>Bateria de  17 Placas</t>
  </si>
  <si>
    <t>Manguera para combustrible para motor Suzuki DT40 con acoples incluidos</t>
  </si>
  <si>
    <t>Libras de electrodo 6013 de 1/8</t>
  </si>
  <si>
    <t>Servicio Camion de Volteo International 333</t>
  </si>
  <si>
    <t>Servicio Camion de Volteo International 336</t>
  </si>
  <si>
    <t>Servicio de Retroexcavadora Jhon Deere 310L</t>
  </si>
  <si>
    <t>Servicio de Retroexcavadora Komatsu WB93R-5E0</t>
  </si>
  <si>
    <t>Autoridad para el Manejo Sustentable de la Cuenca y el lago de Amatitlán</t>
  </si>
  <si>
    <t xml:space="preserve">NOMBRE DEL PRODUCTO: </t>
  </si>
  <si>
    <t>Control y monitoreo de la calidad del agua en relación a la carga de contaminantes y desechos.</t>
  </si>
  <si>
    <t xml:space="preserve">NOMBRE DEL SUBPRODUCTO: </t>
  </si>
  <si>
    <t xml:space="preserve">ACCIÓN </t>
  </si>
  <si>
    <t>visitas de campo</t>
  </si>
  <si>
    <t>muestras</t>
  </si>
  <si>
    <t>Acción 5: Análisis ecotoxicológico (microcistinas) de las muestras de agua del Lago de Amatitlán</t>
  </si>
  <si>
    <t>Servicio Hach HYDROLAB</t>
  </si>
  <si>
    <t>Servicio</t>
  </si>
  <si>
    <t>Soluciones para calibración de conductividad (1.41 mS/cm)</t>
  </si>
  <si>
    <t>500 ml</t>
  </si>
  <si>
    <t>Servicio de Balanza Analítica, Mettler Toledo, COLLEGE B 303</t>
  </si>
  <si>
    <t>Renglón sin Insumo</t>
  </si>
  <si>
    <t>Servicio de Balanza Analítica, Sartorius, CP 224S</t>
  </si>
  <si>
    <t>Servicio de Baño de agua, Precision Scientific 180s, 1800 Series Water Bath</t>
  </si>
  <si>
    <t>Servicio de Bomba de vacío, General Electric Motors, 5KH33DN16HX</t>
  </si>
  <si>
    <t>Servicio de Bomba de vacío, CAST DOA-P704-AA</t>
  </si>
  <si>
    <t>Servicio de Campana de extracción de gases, LABCONCO</t>
  </si>
  <si>
    <t>Servicio de Espectrofotómetro de Absorción atómica, VARIAN AA 240FS</t>
  </si>
  <si>
    <t>Servicio de Espectrofotómetro, Analytik Jenna, Specord 50 Plus</t>
  </si>
  <si>
    <t>Servicio de Horno 1300, VWR Cientific 1300V</t>
  </si>
  <si>
    <t>Servicio de Horno Blinder SM</t>
  </si>
  <si>
    <t>Servicio de Horno Microondas, Millestone, START D</t>
  </si>
  <si>
    <t>Servicio de Incubadora DBO, VWR</t>
  </si>
  <si>
    <t xml:space="preserve">Servicio de Pipetas automáticas (diferentes modelos y series) </t>
  </si>
  <si>
    <t>Servicio de Potenciómetro, Thermo Scientific, Orion 3-Star</t>
  </si>
  <si>
    <t xml:space="preserve">Servicio de Refrigeradora, Fogel, CR-49-A </t>
  </si>
  <si>
    <t>Servicio de Refrigeradora, Thermo Scientific, FRGL5004A21</t>
  </si>
  <si>
    <t>Servicio de Termorreactor TR-300</t>
  </si>
  <si>
    <t>Servicio de Termorreactor, Thermo Scientific, ORION 165</t>
  </si>
  <si>
    <t>Servicio de Autoclave Tuttnauer 3850 EA</t>
  </si>
  <si>
    <t>Capacitaciones de Gestión, analisis y metodologías</t>
  </si>
  <si>
    <t>Papel de aluminio</t>
  </si>
  <si>
    <t>Rollo</t>
  </si>
  <si>
    <t>Papel filtro de fibra de vidrio 934-AH,  Ø 90 mm</t>
  </si>
  <si>
    <t>caja</t>
  </si>
  <si>
    <t>Papel filtro de fibra de vidrio 934-AH,  Ø 47mm</t>
  </si>
  <si>
    <t>Papel filtro de fibra de vidrio GF/F, Ø 47 mm</t>
  </si>
  <si>
    <t>4 Litros</t>
  </si>
  <si>
    <t>Acetona (Grado reactivo)</t>
  </si>
  <si>
    <t>2.5 Litro</t>
  </si>
  <si>
    <t>Ácido clorhídrico para trazas (suprapuro)</t>
  </si>
  <si>
    <t>1 Litro</t>
  </si>
  <si>
    <t>Ácido sulfúrico</t>
  </si>
  <si>
    <t>500 Gramos</t>
  </si>
  <si>
    <t>1 Kilogramos</t>
  </si>
  <si>
    <t>Hidróxido de amonio</t>
  </si>
  <si>
    <t>1 galon</t>
  </si>
  <si>
    <t>Ftalato ácido de potasio, anhidro</t>
  </si>
  <si>
    <t xml:space="preserve">Gas Acetileno industrial, recarga </t>
  </si>
  <si>
    <t>recarga</t>
  </si>
  <si>
    <t>Gas Argón grado AA, recarga</t>
  </si>
  <si>
    <t xml:space="preserve">Gas Helio Ultra Alta Pureza, recarga </t>
  </si>
  <si>
    <t>Gas Nitrógeno Ultra Alta Pureza, recarga</t>
  </si>
  <si>
    <t>Gas Óxido Nitroso grado reactivo, recarga</t>
  </si>
  <si>
    <t>25 Gramos</t>
  </si>
  <si>
    <t>Nitroprusiato de sodio dihidratado (GR p.a.)</t>
  </si>
  <si>
    <t>250 Gramos</t>
  </si>
  <si>
    <t>Servicio de Destilador para arrastre de vapor (N Kjendahl), Labconco 65200000-</t>
  </si>
  <si>
    <t>Salicilato de sodio</t>
  </si>
  <si>
    <t>Solución patrón, Arsénico trazable a NIST</t>
  </si>
  <si>
    <t>100 Mililitro</t>
  </si>
  <si>
    <t>Solución patrón, Cadmio trazable a NIST</t>
  </si>
  <si>
    <t>Solución patrón, Calcio trazable a NIST</t>
  </si>
  <si>
    <t>Solución patrón, Cinc trazable a NIST</t>
  </si>
  <si>
    <t>Solución patrón, Cobre trazable a NIST</t>
  </si>
  <si>
    <t>Solución patrón, Cromo trazable a SRM  de NIST</t>
  </si>
  <si>
    <t>Solución patrón, Hierro trazable a SRM  de NIST</t>
  </si>
  <si>
    <t>Solución patrón, Magnesio trazable a SRM  de NIST</t>
  </si>
  <si>
    <t>Solución patrón, Manganeso trazable a SRM  de NIST</t>
  </si>
  <si>
    <t>Solución patrón, Mercurio trazable a SRM  de NIST</t>
  </si>
  <si>
    <t>Solución patrón, Niquel trazable a SRM  de NIST</t>
  </si>
  <si>
    <t>Solución patrón, Plomo trazable a SRM de NIST</t>
  </si>
  <si>
    <t>Kit</t>
  </si>
  <si>
    <t>Trifosfato de adenosina (ATP)</t>
  </si>
  <si>
    <t>Cepillos para lavado de beaker de 50 mL</t>
  </si>
  <si>
    <t>Cepillos para lavado No. 1</t>
  </si>
  <si>
    <t>Cepillos para lavado No. 2</t>
  </si>
  <si>
    <t>Balón aforado clase A, capacidad 10 mL, tapón plástico</t>
  </si>
  <si>
    <t>Balón aforado clase A, capacidad 100 mL, tapón plástico</t>
  </si>
  <si>
    <t>Balón aforado clase A, capacidad 25 mL, tapón plástico</t>
  </si>
  <si>
    <t>Balón aforado clase A, capacidad 50 mL, tapón plástico</t>
  </si>
  <si>
    <t>Guantes nitrilo, caja 100 M</t>
  </si>
  <si>
    <t>Guantes nitrilo, caja 100 L</t>
  </si>
  <si>
    <t>Mortero y pistilo</t>
  </si>
  <si>
    <t xml:space="preserve">Papel limpia lentes </t>
  </si>
  <si>
    <t>Paquete</t>
  </si>
  <si>
    <t xml:space="preserve">unidad </t>
  </si>
  <si>
    <t>Tubo de ensayo de vidrio borosilicato, fondo redondo, diametro 20mm, largo 150mm, capacidad 22mL y tapón de rosca</t>
  </si>
  <si>
    <t>Tetraborato disódico grado reactivo</t>
  </si>
  <si>
    <t>500 g</t>
  </si>
  <si>
    <t>Membranas para oxímetro de profundidad con solución electrolítica y de limpieza, Kits</t>
  </si>
  <si>
    <t>Servicio de Balanza Semi analítica, Ohaus, Navigator XL NVL</t>
  </si>
  <si>
    <t>Servicio de Baño de agua Coliform Incubator Bath, Precision Scientific 180s, 253</t>
  </si>
  <si>
    <t>Servicio de Campana de Flujo Laminar, Thermo Scientific, Mod 1300</t>
  </si>
  <si>
    <t>Servicio de Incinerador, Oxford</t>
  </si>
  <si>
    <t>Servicio de Incubadora bacteriológica, Lab Line, 120</t>
  </si>
  <si>
    <t>Servicio de Incubadora bacteriológica, Yamato</t>
  </si>
  <si>
    <t>Bioindicador para control de esterilización (Bacillus stearothermophilus)</t>
  </si>
  <si>
    <t>Ampolla</t>
  </si>
  <si>
    <t xml:space="preserve">Gas propano </t>
  </si>
  <si>
    <t>Recarga</t>
  </si>
  <si>
    <t>Servicio de Baño de Agua, Humboldt</t>
  </si>
  <si>
    <t>Servicio de Balanza Analítica, Sartorius, LP 6200 S</t>
  </si>
  <si>
    <t>Servicio de Bomba calorimétrica, IKA Werke, C5001/C5003</t>
  </si>
  <si>
    <t>Servicio de Campana de extracción Labconco #2</t>
  </si>
  <si>
    <t>Servicio de Microscopio binocular con cámara digital, Motic-</t>
  </si>
  <si>
    <t>Servicio de Microscopio binocular, Sargent Welch, Fisher R&amp;D</t>
  </si>
  <si>
    <t>Servicio de Microscopio Invertido, Labomed, TCM 400</t>
  </si>
  <si>
    <t>Tubo siliconizado Vacutainer sin heparina, no esteril</t>
  </si>
  <si>
    <t>100 pack</t>
  </si>
  <si>
    <t>Kit de ensayo inmunoenzimático (ELISA) para la determinación de microcistinas en muestras de agua</t>
  </si>
  <si>
    <t>Servicio de Conductímetro portátil 3210</t>
  </si>
  <si>
    <t>Servicio de Oxímetro, WTW, Oxi 3210</t>
  </si>
  <si>
    <t>Botas de Hule</t>
  </si>
  <si>
    <t>Servicio Potenciometro WTW3210</t>
  </si>
  <si>
    <t>Servicio de Balanza Semi analítica, Ohaus, Scout Pro SP 601</t>
  </si>
  <si>
    <t>Tubos de vidrio para micro extracción en fase sólida Envy 18 o equivalente</t>
  </si>
  <si>
    <t>Paquete de 30</t>
  </si>
  <si>
    <t>Ultra Inert Liner, splitless, single taper, glass wool</t>
  </si>
  <si>
    <t>Frascos ambar de 250 ml tapa rosca</t>
  </si>
  <si>
    <t>4 liltros</t>
  </si>
  <si>
    <t>Beakers 250 ml</t>
  </si>
  <si>
    <t>Cápsula de porcelana de 100 ml</t>
  </si>
  <si>
    <t>Balón aforado clase A, capacidad 250 mL, tapón plástico</t>
  </si>
  <si>
    <t>Piseta de plastico de  500 ml</t>
  </si>
  <si>
    <t>Beaker de vidrio de 1000 ml</t>
  </si>
  <si>
    <t>Inlet Liner CG O-ring FPM para temperaturas altas PTU</t>
  </si>
  <si>
    <t>Paquete de 10 unidades</t>
  </si>
  <si>
    <t>Probeta de vidrio de 500 ml</t>
  </si>
  <si>
    <t>Filtros de Nitrato de celulosa de 0.45 um, estériles, 47 milímetros de diámetro</t>
  </si>
  <si>
    <t>Servicio de Estereoscopio CETISteddy B Digicam 7200 9000</t>
  </si>
  <si>
    <t>Alcohol etílico 95%</t>
  </si>
  <si>
    <t>Recipientes de vidrio con tapadera, 1 Litro</t>
  </si>
  <si>
    <t>Servicio Hach FH950 correntómetro</t>
  </si>
  <si>
    <t>Lámpara de Arsénico para Absorción atómica</t>
  </si>
  <si>
    <t>Lámpara de Mercurio para Absorción atómica</t>
  </si>
  <si>
    <t>Lámpara multielemental Ag/Cd/Pb/Zn para Absorción atómica</t>
  </si>
  <si>
    <t>Estándares analiticos de organoclorados</t>
  </si>
  <si>
    <t>Ampolla de 1 mL</t>
  </si>
  <si>
    <t>Estándares de policiclicos aromáticos</t>
  </si>
  <si>
    <t>Estándares de Triazinas</t>
  </si>
  <si>
    <t>Estándares de Ftalatos</t>
  </si>
  <si>
    <t>Estándares de bisfenoles</t>
  </si>
  <si>
    <t>Estándares de bifenilos policlorados</t>
  </si>
  <si>
    <t>Estándares analiticos de Tolycaina</t>
  </si>
  <si>
    <t>Estándares analiticos de surrogados</t>
  </si>
  <si>
    <t xml:space="preserve">Vial de vidrio ámbar, incluye tapón de rosca con septa de PTFE-silicon-PTFE, capacidad de 2 mL. </t>
  </si>
  <si>
    <t>Paquete de 100 unidades</t>
  </si>
  <si>
    <t>Diclorometano grado CG</t>
  </si>
  <si>
    <t>Tolueno grado CG</t>
  </si>
  <si>
    <t>Secador para cristaleria de 32 posiciones</t>
  </si>
  <si>
    <t>Folletos</t>
  </si>
  <si>
    <t>Servicio de Conductímetro profundidad WTW 1970i</t>
  </si>
  <si>
    <t>Servicio de Oxímetro de profundidad WTW Oxi 1970i</t>
  </si>
  <si>
    <t>Servicio de Potenciómetro HQ30d</t>
  </si>
  <si>
    <t>Servicio de Potenciómetro WTW 3210</t>
  </si>
  <si>
    <t>Servicio de Conductimetro 330i</t>
  </si>
  <si>
    <t>Servicio de Centrífuga, Clay Adams Brand, Becn Dickinson</t>
  </si>
  <si>
    <t>Probeta de plastico de 250 ml</t>
  </si>
  <si>
    <t xml:space="preserve">División de Mantenimiento y Limpieza del Lago </t>
  </si>
  <si>
    <t xml:space="preserve">División de Control Ambiental y Manejo de Lagos </t>
  </si>
  <si>
    <t>Personas</t>
  </si>
  <si>
    <t xml:space="preserve">HUELLA ECOLOGICA: Capacitación a estudintes de nivel preprimario,primaria de instituciones privadas y públicas de la Cuenca del Lago de Amatitlán. </t>
  </si>
  <si>
    <t xml:space="preserve">JUVENTUD ECOLOGICA: Capacitación a estudintes de básicos y diversificado de instituciones privadas y públicas de la Cuenca del Lago de Amatitlán. </t>
  </si>
  <si>
    <t xml:space="preserve">CAPACITACIÓN COMUNITARIA: Charlas ambientales con vecinos organizados, COCODES, de la Cuenca del Lago de Amatitlán. </t>
  </si>
  <si>
    <t xml:space="preserve">CAPACITACIÓN DOCENTE: Charlas ambientales con catedráticos del sector publico y privado, de la Cuenca del Lago de Amatitlán. </t>
  </si>
  <si>
    <t>Pachones térmicos</t>
  </si>
  <si>
    <t>Caja de crayones</t>
  </si>
  <si>
    <t>Brochas</t>
  </si>
  <si>
    <t>Pintura</t>
  </si>
  <si>
    <t>Cubeta</t>
  </si>
  <si>
    <t>Thinner</t>
  </si>
  <si>
    <t>Wipe</t>
  </si>
  <si>
    <t>Mantas tortilleras</t>
  </si>
  <si>
    <t>Trofeos</t>
  </si>
  <si>
    <t>Refacciones</t>
  </si>
  <si>
    <t>Ración</t>
  </si>
  <si>
    <t>Viajes</t>
  </si>
  <si>
    <t>Almuerzos</t>
  </si>
  <si>
    <t>Faldón color azul</t>
  </si>
  <si>
    <t xml:space="preserve">División de Educación Ambiental </t>
  </si>
  <si>
    <t>Entidad</t>
  </si>
  <si>
    <t>Iniciar  las visitas a nuevos entes generadores en el municipio de Guatemala, Villa Nueva, Santa Catarina Pinula, Fraijanes y Amatitlán, San Miguel Petapa.</t>
  </si>
  <si>
    <t>Realizar Visitas de seguimiento y control al sector Industrial y Agroindustrial en los municipios de Villa Nueva, San Miguel Petapa, Mixco, Villa Canales, Guatemala, San Lucas, Magdalenas Milpas Altas, Santa Lucia Milpas Altas,  San Pedro Sacatepequez, Santiago Sacatepeques y San Bartolome Milpas Altas.</t>
  </si>
  <si>
    <t>Socialización del AG. 236-2006 a traves de los gobiernos locales a las áreas urbanísticas privadas(Residencial, Condominios, edificios multifamiliares, edificios condominio)</t>
  </si>
  <si>
    <t>Generación de propuestas legales y técnicas para el manejo y disposicion de residuos y desechos líquidos  y  sólidos en el sector industrial y agroindusrial a traves de las municipalidades de la cuenca del lago de Amatitlán</t>
  </si>
  <si>
    <t>Realizar  simposio con las diferentes industrias y agroindustrias,  para impulsar las acciones en beneficio y cuidado del ambiente.</t>
  </si>
  <si>
    <t xml:space="preserve">Evento </t>
  </si>
  <si>
    <t>Impresión de Acuerdos Gubernativos 236-2006</t>
  </si>
  <si>
    <t>Ciento</t>
  </si>
  <si>
    <t>Mantenimiento sitio Web (pagina http://asma.gob.gt/ssitema2019#)</t>
  </si>
  <si>
    <t xml:space="preserve">Servicio </t>
  </si>
  <si>
    <t>Alimentos</t>
  </si>
  <si>
    <t>Racion</t>
  </si>
  <si>
    <t>Consultoria</t>
  </si>
  <si>
    <t>Realizar Visitas de seguimiento y control al sector Industrial y Agroindustrial en los municipios de Villa Nueva, San Miguel Petapa, Mixco, Villa Canales, Guatemala, San Lucas, Magdalenas Milpas Altas, Santa Lucia Milpas Altas,  San Pedro Sacatepequez, Santiago</t>
  </si>
  <si>
    <t xml:space="preserve">Chalecos, gorras, playeras y Botas Industriales con el logo de AMSA y nombre del técnico </t>
  </si>
  <si>
    <t>Conservación de suelos y agua en la cuenca del lago de Amatitlán.</t>
  </si>
  <si>
    <t>Acción 2                                                                                                                Mantenimiento de áreas de conservación de suelo y agua dentro de la cuenca del lago de Amatitlán</t>
  </si>
  <si>
    <t>Acción 4                                                                                                                Establecimiento de parcela demostrativa implementando prácticas de conservación de suelo</t>
  </si>
  <si>
    <t xml:space="preserve">Servicio de mantenimiento y reparación de Bombas de agua </t>
  </si>
  <si>
    <t>Servicio de mantenimiento y reparación de picadoras motorizadas</t>
  </si>
  <si>
    <t>Servicio de mantenimiento y reparación de motosierras</t>
  </si>
  <si>
    <t>Trajes impermeables para lluvia</t>
  </si>
  <si>
    <t>Lentes de seguridad</t>
  </si>
  <si>
    <t>Botas  para combate de incendios</t>
  </si>
  <si>
    <t xml:space="preserve">Botas de hule </t>
  </si>
  <si>
    <t>Tijera sobre pértiga telescópica</t>
  </si>
  <si>
    <t>Espinilleras desbrozadora</t>
  </si>
  <si>
    <t>Chaleco reflectivo</t>
  </si>
  <si>
    <t>Escaladores para árbol</t>
  </si>
  <si>
    <t>Navaja para injertar</t>
  </si>
  <si>
    <t xml:space="preserve">Camisas para trabajo </t>
  </si>
  <si>
    <t>Machete tipo Colima de 24"</t>
  </si>
  <si>
    <t xml:space="preserve">Machete de 24" </t>
  </si>
  <si>
    <t xml:space="preserve">Limas triangulares </t>
  </si>
  <si>
    <t>Cadena de 3/8 *1.6  con 48 dientes</t>
  </si>
  <si>
    <t>SIN INSUMO</t>
  </si>
  <si>
    <t>Cadena de 3/8 *1.1 con 24 dientes</t>
  </si>
  <si>
    <t xml:space="preserve">Cabezal  automatico de nylon para chapeadora </t>
  </si>
  <si>
    <t>Guantes de cuero</t>
  </si>
  <si>
    <t>Cintas métricas de 8 mts</t>
  </si>
  <si>
    <t>Arcos para Sierra de 12"</t>
  </si>
  <si>
    <t>Limas redondas para cadena de motosierra con medidas 200X 5.2mm (7 7/8" X 13/64")</t>
  </si>
  <si>
    <t>Limas redondas para cadena de motosierra con medidas 200X 4.0mm (7 7/8" X 5/32")</t>
  </si>
  <si>
    <t>Servicio de perforación de pozos</t>
  </si>
  <si>
    <t>Metro</t>
  </si>
  <si>
    <t>Piedra bola de río</t>
  </si>
  <si>
    <t>Metro cúbico</t>
  </si>
  <si>
    <t>Tubos de concreto perforado</t>
  </si>
  <si>
    <t>Tubos de concreto</t>
  </si>
  <si>
    <t>Linterna de mano</t>
  </si>
  <si>
    <t>Pistolas para riego de 1/2"</t>
  </si>
  <si>
    <t>Llaves de Paso de metal  1/2"</t>
  </si>
  <si>
    <t>Llaves de Paso de metal  1 1/2"</t>
  </si>
  <si>
    <t>Llaves de Paso de metal  1"</t>
  </si>
  <si>
    <t>Cheque vertical con pichacha de pvc de 2"</t>
  </si>
  <si>
    <t xml:space="preserve">Uniones PvC 1/2" </t>
  </si>
  <si>
    <t>Uniones PvC 2"</t>
  </si>
  <si>
    <t>Tubos PvC de 2"</t>
  </si>
  <si>
    <t>Tubos PvC de 1/2"</t>
  </si>
  <si>
    <t xml:space="preserve">Llave para chorro de metal de 1/2" </t>
  </si>
  <si>
    <t>Aspersores para riego de 1/2"</t>
  </si>
  <si>
    <t>---------</t>
  </si>
  <si>
    <t xml:space="preserve">Palas Cuadradas con mango </t>
  </si>
  <si>
    <t>Cinta de teflón de 1"</t>
  </si>
  <si>
    <t xml:space="preserve">Reducidor de PVC  2" a 1" </t>
  </si>
  <si>
    <t>Reducidor de PVC de 1" a 1/2"</t>
  </si>
  <si>
    <t>Espigas para corriente de 2.20</t>
  </si>
  <si>
    <t>Focos</t>
  </si>
  <si>
    <t xml:space="preserve">Alambre de amarre </t>
  </si>
  <si>
    <t xml:space="preserve">Libra </t>
  </si>
  <si>
    <t>Hierro de 3/8</t>
  </si>
  <si>
    <t>Quintal</t>
  </si>
  <si>
    <t>Hierro de 1/2</t>
  </si>
  <si>
    <t>Hierro de 1/4</t>
  </si>
  <si>
    <t>Sacos de cemento</t>
  </si>
  <si>
    <t>Saco</t>
  </si>
  <si>
    <t xml:space="preserve">Pulidora Pequeña </t>
  </si>
  <si>
    <t>Rodenticida</t>
  </si>
  <si>
    <t>Kilogramo</t>
  </si>
  <si>
    <t>Galón</t>
  </si>
  <si>
    <t>Cola para madera</t>
  </si>
  <si>
    <t xml:space="preserve">Sellador para madera </t>
  </si>
  <si>
    <t xml:space="preserve">Barniz </t>
  </si>
  <si>
    <t xml:space="preserve">Lija calibre 100 de agua </t>
  </si>
  <si>
    <t xml:space="preserve">Lija calibre 60 de agua </t>
  </si>
  <si>
    <t xml:space="preserve">Lija roja de 220 de agua </t>
  </si>
  <si>
    <t xml:space="preserve">Lija de banda roja calibre 100 </t>
  </si>
  <si>
    <t xml:space="preserve">Caja </t>
  </si>
  <si>
    <t xml:space="preserve">Lija de banda roja calibre 80 </t>
  </si>
  <si>
    <t xml:space="preserve">Cincel con Punta </t>
  </si>
  <si>
    <t>Pintura impermeabilizante</t>
  </si>
  <si>
    <t>Filtro para agua</t>
  </si>
  <si>
    <t>Cordel para construcción No. 0.90</t>
  </si>
  <si>
    <t xml:space="preserve">Grifas de 3/8 a media </t>
  </si>
  <si>
    <t>Niveles de burbuja 18plgs.</t>
  </si>
  <si>
    <t>Brocha de 2"</t>
  </si>
  <si>
    <t xml:space="preserve">Brocha de 1" </t>
  </si>
  <si>
    <t xml:space="preserve">División Forestal, Manejo y Conservación de Suelos </t>
  </si>
  <si>
    <t>Hectárea</t>
  </si>
  <si>
    <t>La Cerra</t>
  </si>
  <si>
    <t>San Cristóbal</t>
  </si>
  <si>
    <t>Mezquital</t>
  </si>
  <si>
    <t>Villalobos I</t>
  </si>
  <si>
    <t>Santa Isabel II</t>
  </si>
  <si>
    <t>UNIDAD</t>
  </si>
  <si>
    <t xml:space="preserve">Eventos </t>
  </si>
  <si>
    <t>Evento</t>
  </si>
  <si>
    <t xml:space="preserve">Gorras cubre cuello </t>
  </si>
  <si>
    <t>servicio</t>
  </si>
  <si>
    <t xml:space="preserve">División de Recolección y Manejo de Desechos Liquidos y Sólidos </t>
  </si>
  <si>
    <t>Reproducción de material informativo</t>
  </si>
  <si>
    <t>Elaborar, desarrollar, aplicar metodologias y tecnicas de planificacion para la ejecucion de proyectos</t>
  </si>
  <si>
    <t>Estudio de Investigación para sistematizar experiencias y ofertas de turismo comunitario</t>
  </si>
  <si>
    <t>documentos</t>
  </si>
  <si>
    <t>Reproducción de material informativo.</t>
  </si>
  <si>
    <t xml:space="preserve">Planeamiento Urbano y Ordenamiento Territorial </t>
  </si>
  <si>
    <t>Ejecución de proyectos</t>
  </si>
  <si>
    <t>Desayuno</t>
  </si>
  <si>
    <t xml:space="preserve">División de Planeamiento Urbano y Ordenamiento Territorial </t>
  </si>
  <si>
    <t>SUBTOTAL</t>
  </si>
  <si>
    <t xml:space="preserve">Color: Blanco;  Gramaje: 80 Gramos;  Tamaño: A3; </t>
  </si>
  <si>
    <t>Pintura, Color: Varios; Tipo: Aerosol;</t>
  </si>
  <si>
    <t>Lentes Protectores</t>
  </si>
  <si>
    <t>Machete; Largo: 24 Pulgadas(s); Material: Metal; Tipo: Colima;</t>
  </si>
  <si>
    <t>Lima. Ancho 3/4"; Forma: Triangular; Largo: 8"; Material: acero al carbono; tipo: fina</t>
  </si>
  <si>
    <t>Guantes; Material Latex; talla: M; Uso: Jardinero</t>
  </si>
  <si>
    <t>Gorra con cubre cuelllo: Material: Algodón; Talla: Única; Tipo: Sport;</t>
  </si>
  <si>
    <t>Capa, Material: Hule; Talla: Largo; Tipo: Poncho</t>
  </si>
  <si>
    <t>Casco Protector: Ajuste: De pines; Material: Plástico; Puntos de anclaje: 4</t>
  </si>
  <si>
    <t>Botas. Clase con punta de acero; Material: Cuero, Talla: 42; Tipo: Industrial; Tipo de suela: Antideslizante, antiestático</t>
  </si>
  <si>
    <t>Botas. Clase con punta de acero; Material: Cuero, Talla: 40; Tipo: Industrial; Tipo de suela: Antideslizante, antiestático</t>
  </si>
  <si>
    <t>Botas. Material: hule, Talla; 42; Tipo: Impermeable</t>
  </si>
  <si>
    <t>Botas. Material: hule, Talla; 40; Tipo: Impermeable</t>
  </si>
  <si>
    <t xml:space="preserve">Clavo: Material: Metal;  Tamaño: 3 pulgada;  Tipo: Con cabeza;  Uso: Madera; </t>
  </si>
  <si>
    <t xml:space="preserve">Alambre de Amarre: Calibre: 16;  Color: Negro;  Material: Acero; </t>
  </si>
  <si>
    <t>Pintura (Roja) Color: Varios; Tipo: Aceite</t>
  </si>
  <si>
    <t>Brocha. Cerda Sintética; Mango: Madera, Tamaño 2"</t>
  </si>
  <si>
    <t>Libra</t>
  </si>
  <si>
    <t xml:space="preserve">División de Ejecución de Proyectos </t>
  </si>
  <si>
    <t>Acción 1:
Producción de plantas coníferas y latifoliadas en bandeja plástica</t>
  </si>
  <si>
    <t>Acción 2:
Producción de plantas coníferas y latifoliadas en bolsa de polietileno negro</t>
  </si>
  <si>
    <t>Acción 3:
Establecimiento de áreas de restauración ecológica</t>
  </si>
  <si>
    <t xml:space="preserve">Acción 4:                                                                                                                          Replantación y mantenimiento de áreas forestales </t>
  </si>
  <si>
    <t>Acción 5:                                                                                                                         Protección forestal</t>
  </si>
  <si>
    <t xml:space="preserve">Acción 6:                                                                                                                         Siembra de árboles y otro tipo de vegetación para protección de márgenes y Taludes Fluviales </t>
  </si>
  <si>
    <t>Acción 7:                                                                                                                         Mantenimiento y limpieza de áreas protegidas</t>
  </si>
  <si>
    <t>Acción 1:                                                                                                                         Extracción manual  mecánica de solidos y sedimentos en el cauce del río Villalobos y desembocadura</t>
  </si>
  <si>
    <t>Bandeja plástica, negra, para pilones de 24 orificios, de 24*36 cm</t>
  </si>
  <si>
    <t>Sustrato peat moss</t>
  </si>
  <si>
    <t>Semilla Certificada de Pinus maximinoii</t>
  </si>
  <si>
    <t>Semilla de Aliso</t>
  </si>
  <si>
    <t>Semilla de Encino</t>
  </si>
  <si>
    <t>Semilla Certificada de Pinus oocarpa</t>
  </si>
  <si>
    <t>Bolsa para vivero de 8*16*6</t>
  </si>
  <si>
    <t>Bolsa para vivero de 6*8*3</t>
  </si>
  <si>
    <t>Fertilizante granulado 15-15-15</t>
  </si>
  <si>
    <t>Fertilizante granulado 20-20-0</t>
  </si>
  <si>
    <t>Fertilizante Sulfato de Amonio 21% N+24% S</t>
  </si>
  <si>
    <t xml:space="preserve">Fungicida en polvo </t>
  </si>
  <si>
    <t>Adherente</t>
  </si>
  <si>
    <t xml:space="preserve">Herbicida Liquido </t>
  </si>
  <si>
    <t>Block</t>
  </si>
  <si>
    <t>Cal</t>
  </si>
  <si>
    <t xml:space="preserve">Lamina acanalada galvanizada de 12 pies calibre 26 </t>
  </si>
  <si>
    <t>Manguera para jardín de 125 mts de largo con terminales de 1/2"</t>
  </si>
  <si>
    <t>Manguera para jardín de 125 mts de largo con terminales de 1"</t>
  </si>
  <si>
    <t>Banner publicitario 23" por 63"</t>
  </si>
  <si>
    <t>Playeras (campaña de reforestación)</t>
  </si>
  <si>
    <t>Gorras (campaña de reforestación)</t>
  </si>
  <si>
    <t>Millar</t>
  </si>
  <si>
    <t>se crearan insumos</t>
  </si>
  <si>
    <t>Litro</t>
  </si>
  <si>
    <t>Arrendamiento de Excavadora</t>
  </si>
  <si>
    <t>Hora</t>
  </si>
  <si>
    <t>Arrendamiento de cargador frontal</t>
  </si>
  <si>
    <t>Dirección Ejecutiva/Divisiones y/o Unidades Administrativas</t>
  </si>
  <si>
    <t>Sin insumo</t>
  </si>
  <si>
    <t>Se creara insumo</t>
  </si>
  <si>
    <t>Renglón sin insumo</t>
  </si>
  <si>
    <t xml:space="preserve">Coordinación y cooperación con el sector público y privado relacionados con el manejo sustentable del lago y su cuenca </t>
  </si>
  <si>
    <t xml:space="preserve">Gestión del recurso humano </t>
  </si>
  <si>
    <t>Colocación de chimeneas en las Celdas activas del Vertedero Controlado</t>
  </si>
  <si>
    <t>Alambre de amarre</t>
  </si>
  <si>
    <t>Arrendamiento de maquinaria para disposición final de residuos sólidos en el Vertedero del km. 22</t>
  </si>
  <si>
    <t>Elaboración de programas  para el manejo de desechos sólidos en los Municipios que conforman la Cuenca</t>
  </si>
  <si>
    <t>Eventos</t>
  </si>
  <si>
    <t>Propuestas para el control y monitoreo de desechos hospitalarios y de rastros</t>
  </si>
  <si>
    <t>Mantenimiento de canales internos y perimetrales del Vertedero Controlado</t>
  </si>
  <si>
    <t>actividad</t>
  </si>
  <si>
    <t>Mantenimiento de muros perimetrales en el Vertedero Controlado</t>
  </si>
  <si>
    <t xml:space="preserve">TOTAL DE INSUMOS </t>
  </si>
  <si>
    <t>Techo 2022</t>
  </si>
  <si>
    <t xml:space="preserve">Diferencia </t>
  </si>
  <si>
    <t xml:space="preserve">Ejecutar el Plan de Oficina Verde Institucional </t>
  </si>
  <si>
    <t>División de Reingenieria Industrial y Agroindustrial</t>
  </si>
  <si>
    <t>Realizar  Simposio con las diferentes industrias y agroindustrias,  para impulsar las acciones en beneficio y cuidado del ambiente.</t>
  </si>
  <si>
    <t xml:space="preserve">Balanza </t>
  </si>
  <si>
    <t xml:space="preserve">Llave de dado hexagonal </t>
  </si>
  <si>
    <t xml:space="preserve">Canasta para retroexcavadoras </t>
  </si>
  <si>
    <t xml:space="preserve">Multimetro digital </t>
  </si>
  <si>
    <t>bateria para pistola de impacto</t>
  </si>
  <si>
    <t xml:space="preserve">Paneles solares </t>
  </si>
  <si>
    <t>Servicio de mantenimiento de aireadores</t>
  </si>
  <si>
    <t>Servicio de mantenimiento de fuentes luminosas</t>
  </si>
  <si>
    <t xml:space="preserve">Motores marinos marca suzuqui </t>
  </si>
  <si>
    <t>Candelas BR8HS10</t>
  </si>
  <si>
    <t xml:space="preserve">Discos para desbaste metalico </t>
  </si>
  <si>
    <t>Discos de corte de metal</t>
  </si>
  <si>
    <t>Carbones para pulidora Gws8-15</t>
  </si>
  <si>
    <t>Galones de silicon para vehiculo</t>
  </si>
  <si>
    <t>Playeras manga larga para trabajos de campo</t>
  </si>
  <si>
    <t>Chaleco reflectivo naranja</t>
  </si>
  <si>
    <t>Botas industriales sin punta de acero</t>
  </si>
  <si>
    <t>Tridentes</t>
  </si>
  <si>
    <t>Machetes tipo colima de 22" o 24" de largo</t>
  </si>
  <si>
    <t>Bota de pvc con suela antideslizante  Talla 37 a las 43</t>
  </si>
  <si>
    <t xml:space="preserve">Rollos de pita rafia </t>
  </si>
  <si>
    <t>manguera de abasto para lavamanos</t>
  </si>
  <si>
    <t>Guante industrial de neopreno manga alta (15 talla M y 15 talla L).</t>
  </si>
  <si>
    <t>Pintura de aceite color café</t>
  </si>
  <si>
    <t xml:space="preserve"> Barniz</t>
  </si>
  <si>
    <t>Plafonera</t>
  </si>
  <si>
    <t>Bombillas ahorradoras 15V</t>
  </si>
  <si>
    <t>Tomacorrientes</t>
  </si>
  <si>
    <t>Apagador</t>
  </si>
  <si>
    <t xml:space="preserve">Candados de 90mm </t>
  </si>
  <si>
    <t>Block de 15 x20x40</t>
  </si>
  <si>
    <t>Block U de 15x20x40</t>
  </si>
  <si>
    <t>Cemento</t>
  </si>
  <si>
    <t>Candados de 70mm</t>
  </si>
  <si>
    <t>Piso Cerámico beige de 30x30 caja
2 metros cuadrados</t>
  </si>
  <si>
    <t>Pegamix para pisos 20 kg.</t>
  </si>
  <si>
    <t>Piedrin de 1/4</t>
  </si>
  <si>
    <t>Clavo de 2''</t>
  </si>
  <si>
    <t>Clavo de 3''</t>
  </si>
  <si>
    <t>Clavo de 4''</t>
  </si>
  <si>
    <t>Clavo de 5''</t>
  </si>
  <si>
    <t>Lamina galvanizada de 12 pies</t>
  </si>
  <si>
    <t>Tuvo PVC de 1"</t>
  </si>
  <si>
    <t>Codos de 1"</t>
  </si>
  <si>
    <t>Tee de 1"</t>
  </si>
  <si>
    <t>Adaptadores Hembra de PVC de 1"</t>
  </si>
  <si>
    <t>Adaptadores Macho de PVC de 1"</t>
  </si>
  <si>
    <t>Teflon</t>
  </si>
  <si>
    <t>Aspersor de jardín conexión de 1"</t>
  </si>
  <si>
    <t>Bomba para agua eléctrica de 1 HP, 110 v, conexiones de 1"</t>
  </si>
  <si>
    <t xml:space="preserve">UNIDAD </t>
  </si>
  <si>
    <t>KIT</t>
  </si>
  <si>
    <t>GALON</t>
  </si>
  <si>
    <t>METRO</t>
  </si>
  <si>
    <t>PAR</t>
  </si>
  <si>
    <t xml:space="preserve">Unidad </t>
  </si>
  <si>
    <t>CUBETA</t>
  </si>
  <si>
    <t>QUINTAL</t>
  </si>
  <si>
    <t>SACO</t>
  </si>
  <si>
    <t>CAJA</t>
  </si>
  <si>
    <t>LIBRAS</t>
  </si>
  <si>
    <t>Plan Manejo Integral de la Microcuenca del rio San Lucas, Sacatepéquez, Sensibilización y Diagnóstico (PMM)</t>
  </si>
  <si>
    <t>Plan de Desarrollo Municipal y Ordenamiento Territorial (PDM-OT) generación de condiciones Santa Lucia y Magdalena Milpas Altas</t>
  </si>
  <si>
    <t>Visitas Campo</t>
  </si>
  <si>
    <t>Actualización Cartográfica a través de Ortofotos Zona 3 y 4 de Santa Lucía Milpas Altas.</t>
  </si>
  <si>
    <t>Red de monitoreo de la cuenca a través de vehículos áereos no tripulados -VANT- (ACUERDO 179-2001)</t>
  </si>
  <si>
    <t>Mapas</t>
  </si>
  <si>
    <t>Monitoreo meteorológico de la Cuenca del Lago de Amatitlán</t>
  </si>
  <si>
    <t xml:space="preserve">Acción 1:  Monitoreo de aguas naturales y residuales </t>
  </si>
  <si>
    <t xml:space="preserve">Acción 2:  Análisis fisicoquímico de muestras de aguas naturales, residuales y potables </t>
  </si>
  <si>
    <t xml:space="preserve">Acción 3: Análisis microbiológico  de muestras de agua naturales, residuales y potables </t>
  </si>
  <si>
    <t xml:space="preserve">Acción 4:Monitoreo biológico (fitoplancton, clorofila, macroinvertebrados y peces) de muestras de agua naturales </t>
  </si>
  <si>
    <t xml:space="preserve">Acción 6: Análisis de metales  en muestras de agua naturales, residuales y potables </t>
  </si>
  <si>
    <t xml:space="preserve">Acción 7:   monitoreo de la avifauna migratoria del Lago de Amatitlán </t>
  </si>
  <si>
    <t xml:space="preserve">muestras </t>
  </si>
  <si>
    <t>Servicio de Refrigeradora, Samsung</t>
  </si>
  <si>
    <t>Servicio de Refrigeradora, Cetron</t>
  </si>
  <si>
    <t>termó hidrometros (humedad y T° )</t>
  </si>
  <si>
    <t>unidades</t>
  </si>
  <si>
    <t>Frasco de vidrio ámbar, capacidad, 250 mL, tapón de rosca</t>
  </si>
  <si>
    <t>Botas punta de acero</t>
  </si>
  <si>
    <t xml:space="preserve">maletines para monitoreo </t>
  </si>
  <si>
    <t xml:space="preserve">servicio de rotavapores </t>
  </si>
  <si>
    <t xml:space="preserve">1 litro </t>
  </si>
  <si>
    <t>cloro blanco sol</t>
  </si>
  <si>
    <t>populinos</t>
  </si>
  <si>
    <t>Ampolla de separación, con tapón y llave de PTFE, capacidad 500ml</t>
  </si>
  <si>
    <t>Metanol g.r para cromatografia</t>
  </si>
  <si>
    <t>Probetas de vidrio 250 ml</t>
  </si>
  <si>
    <t>Matraz Kitasato de vidrio de 500 ml</t>
  </si>
  <si>
    <t>Canecas 5 gal para extracción de residuos químicos líquidos</t>
  </si>
  <si>
    <t>servicio de cromatografo</t>
  </si>
  <si>
    <t>bandeja de acero inox</t>
  </si>
  <si>
    <t>vidrios de reloj de 100mm</t>
  </si>
  <si>
    <t>embudos de filtracion 90 mm plastico</t>
  </si>
  <si>
    <t xml:space="preserve">hieleras </t>
  </si>
  <si>
    <t>cuerda estatica 50 mts</t>
  </si>
  <si>
    <t>crisol 3/45 marca jipo 100 ml</t>
  </si>
  <si>
    <t>desecadora dry keeper sanplate corp</t>
  </si>
  <si>
    <t xml:space="preserve">balanza semi analitica de 2 decimales </t>
  </si>
  <si>
    <t xml:space="preserve">columna para cromatografia de gases </t>
  </si>
  <si>
    <t>Servicio secador AA</t>
  </si>
  <si>
    <t xml:space="preserve">servicio mufla </t>
  </si>
  <si>
    <t>reactivo para derivatizacion frasco 100gr</t>
  </si>
  <si>
    <t xml:space="preserve">acido linileico grado reactivo </t>
  </si>
  <si>
    <t xml:space="preserve">litro </t>
  </si>
  <si>
    <t xml:space="preserve">procesador  de alimentos </t>
  </si>
  <si>
    <t xml:space="preserve">estándar de acidos grasos 1ml  </t>
  </si>
  <si>
    <t xml:space="preserve">jeringas de vidrio </t>
  </si>
  <si>
    <t>weider</t>
  </si>
  <si>
    <t>dispensador de solvente</t>
  </si>
  <si>
    <t>Bateria  de UPS1</t>
  </si>
  <si>
    <t>Bateria de UPS2</t>
  </si>
  <si>
    <t>laptop</t>
  </si>
  <si>
    <t>Alcohol etílico 70%</t>
  </si>
  <si>
    <t xml:space="preserve">consultoría monitoreo aves </t>
  </si>
  <si>
    <t xml:space="preserve">diseño de folleto </t>
  </si>
  <si>
    <t xml:space="preserve">AutoCad Civil 3D Licencia por 1 año </t>
  </si>
  <si>
    <t>Sketchup 2022</t>
  </si>
  <si>
    <t>Lumion 11 pro</t>
  </si>
  <si>
    <t xml:space="preserve">Capacitaciòn AutoCad Civil 3D Avanzado </t>
  </si>
  <si>
    <t>Mantenimiento para Plotter HP Desingjet 111</t>
  </si>
  <si>
    <t>Mantenimiento para Plotter HP Desingjet T250</t>
  </si>
  <si>
    <t xml:space="preserve">Mantenimiento mayor para estaciòn total S3 </t>
  </si>
  <si>
    <t xml:space="preserve">Elaboraciòn de planos para proyectos asignados y proyectos a futuro a solicitar a la Unidad. </t>
  </si>
  <si>
    <t xml:space="preserve">Computadora Portatil </t>
  </si>
  <si>
    <t xml:space="preserve">Computadora de escritorio </t>
  </si>
  <si>
    <t xml:space="preserve">Disco Duro </t>
  </si>
  <si>
    <t>Impresora HP Lasertjet pro color M479 MFP</t>
  </si>
  <si>
    <t xml:space="preserve">Elaboraciòn de planos y seguimientos administrativos para distintos proyectos asignados de la Unidad.  </t>
  </si>
  <si>
    <t>Cartuchos plotter HP desingjet 111 CH565A color negro</t>
  </si>
  <si>
    <t xml:space="preserve">Cartuchos plotter HP desingjet 111 C4838A color amarillo  </t>
  </si>
  <si>
    <t>Cartuchos plotter HP desingjet 111 C4837A  color magenta</t>
  </si>
  <si>
    <t>Cartuchos plotter HP desingjet 111  C4836A color cyan</t>
  </si>
  <si>
    <t>Código de cartucho: Epson 544; Color: Negro; Uso: Impresora;</t>
  </si>
  <si>
    <t>Código de cartucho: Epson 544; Color: Magenta; Uso: Impresora;</t>
  </si>
  <si>
    <t>Código de cartucho: Epson 544; Color: Amarilla; Uso: Impresora;</t>
  </si>
  <si>
    <t>Código de cartucho: Epson 544; Color: Cyan; Uso: Impresora;</t>
  </si>
  <si>
    <t xml:space="preserve"> Papel bond Ancho: 24 Pulgadas;  Gramaje: 80;  Largo: 150 Pies;  Uso: Impresora plotter; </t>
  </si>
  <si>
    <t xml:space="preserve">Cartuchos plotter HP desingjet T250 3ED60A color magenta. </t>
  </si>
  <si>
    <t>Cartuchos plotter Hp desingejet T250 3ED61A color amarillo.</t>
  </si>
  <si>
    <t xml:space="preserve">Cartuchos plotter HP desingejet T250 3ED62A color negro </t>
  </si>
  <si>
    <t>Cartuchos plotter HP desingejet T250 3ED63A color cyan</t>
  </si>
  <si>
    <t>Guillotina. Largo de cuchilla 18"</t>
  </si>
  <si>
    <t xml:space="preserve">Elaboraciòn de planos para proyectos asignados y proyectos a futuro a solicitar a la Unidad.  </t>
  </si>
  <si>
    <t>Calculadora  Cientifica</t>
  </si>
  <si>
    <t>Calculadora HP 49G+ programable</t>
  </si>
  <si>
    <t>Lazo; Diámetro: 1/2 pulgada;  Material: Plástico;  Tipo: Trenzado; 100m</t>
  </si>
  <si>
    <t>Lazo; Diámetro: 3/4 pulgada;  Material: Plástico;  Tipo: Trenzado; de 100m</t>
  </si>
  <si>
    <t xml:space="preserve">Chaleco. Contiene: Cinta reflectiva;  Género: Unisex;  Material: Poliéster;  </t>
  </si>
  <si>
    <t>Plomada: Material: Bronce; Peso: 2 Libra(s); Punta: Acero endurecido; Uso: Topografía;</t>
  </si>
  <si>
    <t>Clavo: Material: Metal;  Tamaño: 4 pulgada;  Tipo: Con cabeza;  Uso: Madera; 10lb</t>
  </si>
  <si>
    <t xml:space="preserve">Cinta Métrica de fibra de vidiro: Medición máxima: 50 Metro;  Uso: Ingeniería; </t>
  </si>
  <si>
    <t>Pala. Ancho: 330 Milímetro(s); Largo: 445 Milímetro(s); Largo de mango: 71 Centímetro(s); Material: Aluminio; Tipo: Carbonera;</t>
  </si>
  <si>
    <t>Piocha. Material: Metal; Peso: 4.5 libras;</t>
  </si>
  <si>
    <t xml:space="preserve">Sacatierrras. Diseño: Con mango;  Material: Metal;  Medida de largo: 45 Pulgadas;  Tamaño: Mediano;  Tipo: Doble pala; </t>
  </si>
  <si>
    <t>Barreta. Diámetro: 1 Pulgadas(s); Largo: 1.5 Metro(s); Material: Metal; Tipo de punta: Hexagonal;</t>
  </si>
  <si>
    <t xml:space="preserve">Martilllo. Cabeza: Metal;  Mango: Madera;  Peso: 1.5 Libra;  Tipo: Uña curva; </t>
  </si>
  <si>
    <t>Cinta Métrica metalica de 100m</t>
  </si>
  <si>
    <t xml:space="preserve">Elaboraciòn de planos y seguimientos administrativos para distintos proyectos asignados de la Unidad. </t>
  </si>
  <si>
    <t>Elaboraciòn de planos para proyectos asignados y levantamientos topográficos y batimetricos.</t>
  </si>
  <si>
    <t>Plan Manejo Integral de la Microcuenca del rio San Lucas, Sacatepéquez, Sensibilización y diagnostico</t>
  </si>
  <si>
    <t>Estudio de Impacto ambiental</t>
  </si>
  <si>
    <t>Plan de Desarrollo Municipal y Ordenamiento Territorial (PDM-OT) generación de condiciones Santa Lucia Milpas Altas y Magdalena Milpas Altas</t>
  </si>
  <si>
    <t xml:space="preserve">ración </t>
  </si>
  <si>
    <t>Actualizacion cartográfica a través de Ortofotos zona 3 y 4 Santa Lucia Milpas altas</t>
  </si>
  <si>
    <t>Red de monitoreo de la cuenca a través de vehículos áereos no tripulados -VANT- (Acuerdo 179-2001)</t>
  </si>
  <si>
    <t>mapas</t>
  </si>
  <si>
    <t>Servicio técnico para diseño, edición y produccion de material audiovisual para televisión</t>
  </si>
  <si>
    <t>folletos</t>
  </si>
  <si>
    <t>Monitoreo Meteorológico de la Cuenca del Lago de Amatitlán</t>
  </si>
  <si>
    <t>Servicios</t>
  </si>
  <si>
    <t>-</t>
  </si>
  <si>
    <t>Control y monitoreo tecnico de basureros ilegales en los Municipios que conforman la Cuenca</t>
  </si>
  <si>
    <t>Elaboracion de planes, programas y ejecucion de proyectos para la recoleccion, tratamiento y disposicion final de residuos y desechos solidos en los municipios que conforman la cuenca</t>
  </si>
  <si>
    <t>Mantenimiento de la cortina arbórea en las celdas 2 y 4 del Vertedero Controlado</t>
  </si>
  <si>
    <t>Tratamiento de Lixiviados generados por el Vertedero Controlado</t>
  </si>
  <si>
    <t>Arrendamiento de maquinaria para el sitio de disposición final o Vertedero Controlado del km. 22, Ruta al Pacifico, Villa Nueva, Guatemala</t>
  </si>
  <si>
    <t>Horas máquina</t>
  </si>
  <si>
    <t>Operación del Vertedero Controlado del km. 22, Ruta al Pacifico, Villa Nueva, Guatemala</t>
  </si>
  <si>
    <t>Operación y mantenimiento del área y perimetro del Vertedero Controlado del km. 22, Ruta al Pacifico, Villa Nueva, Guatemala</t>
  </si>
  <si>
    <t>MANTENIMIENTO Y/O REPARACIÓN DE EXCAVADORA</t>
  </si>
  <si>
    <t>MANTENIMIENTO Y/O REPARACIÓN DE CAMIONES DE VOLTEO</t>
  </si>
  <si>
    <t>MANTENIMIENTO Y/O REPARACIÓN  DE RETROEXCAVADORAS</t>
  </si>
  <si>
    <t>MANTENIMIENTO Y/O REPARACIÓN DE MINI CARGADOR</t>
  </si>
  <si>
    <t>PIOCHAS</t>
  </si>
  <si>
    <t xml:space="preserve">Unidad  </t>
  </si>
  <si>
    <t>CABO PARA PIOCHA</t>
  </si>
  <si>
    <t>ESCOBA</t>
  </si>
  <si>
    <t>CARRETILLAS DE MANO</t>
  </si>
  <si>
    <t>BOTAS PVC DE HULE</t>
  </si>
  <si>
    <t>CAPA DE PVC</t>
  </si>
  <si>
    <t>LINTERNA LED 15 VOLTIOS</t>
  </si>
  <si>
    <t>MACHETE TIPO COLIMA 24"</t>
  </si>
  <si>
    <t>LIMAS TRIANGULARES PARA MACHETE 6''</t>
  </si>
  <si>
    <t>GUANTES DE SEGURIDAD DE PIEL, CON FORRO INTERIOR</t>
  </si>
  <si>
    <t>BATEFUEGO</t>
  </si>
  <si>
    <t>JUEGO DE LLAVES MIXTAS DE 10 A 32 mm, SET DE 14</t>
  </si>
  <si>
    <t>JUEGO DE COPAS</t>
  </si>
  <si>
    <t>EXTINTOR ABC 10LB RECARGABLE</t>
  </si>
  <si>
    <t>PIPAS DE AGUA DE 5000 LITROS</t>
  </si>
  <si>
    <t>MANTENIMIENTO DE LAS VIAS DE ACCESO AL VERTEDERO CONTROLADO</t>
  </si>
  <si>
    <t>MATERIAL INERTE PARA COBERTURA DE DESECHOS EN VERTEDERO CONTROLADO</t>
  </si>
  <si>
    <t>METROS CUBICOS</t>
  </si>
  <si>
    <t>HORAS MÁQUINA DE TRACTOR DE ORUGA</t>
  </si>
  <si>
    <t>HORAS MÁQUINA DE TRACTOR COMPACTADOR</t>
  </si>
  <si>
    <t>Mantenimiento de Canales internos y perimetrales del Vertedero Controlado</t>
  </si>
  <si>
    <t>Selecto</t>
  </si>
  <si>
    <t>Instalación de muros prefabricados en el perimetro del Vertedero Controlado</t>
  </si>
  <si>
    <t xml:space="preserve">Metros  </t>
  </si>
  <si>
    <t>Electrodo</t>
  </si>
  <si>
    <t>FERTILIZANTE</t>
  </si>
  <si>
    <t>Quintales</t>
  </si>
  <si>
    <t>NEMATICIDAS</t>
  </si>
  <si>
    <t>Litros</t>
  </si>
  <si>
    <t>FUNGICIDAS</t>
  </si>
  <si>
    <t>INSECTICIDAS</t>
  </si>
  <si>
    <t>UREA</t>
  </si>
  <si>
    <t>TANQUE DE AGUA DE 1700 LITROS</t>
  </si>
  <si>
    <t>TRAJES DE PROTECCION PARA CHAPEO</t>
  </si>
  <si>
    <t>MANTENIMIENTO Y/O REPARACIÓN  DE CHAPEADORAS</t>
  </si>
  <si>
    <t>CEMENTO</t>
  </si>
  <si>
    <t xml:space="preserve">Quintal </t>
  </si>
  <si>
    <t>Levantamientos topográficos y batimetricos, Plantas de tratamiento, secciones transversales del río Villalobos, proyectos de construcción de diques, bordas, taludes, humedales, relleno sanitario y desembocadura.</t>
  </si>
  <si>
    <t>Planes y acciones para el control de desechos liquidos en la Cuenca del Lago de Amatitlán</t>
  </si>
  <si>
    <t>Planta de Tratamiento de Aguas Residuales "La Cerra".</t>
  </si>
  <si>
    <t xml:space="preserve">SERVICIO </t>
  </si>
  <si>
    <t xml:space="preserve">Geomembrana de polietileno 1mm para el Mantenimiento y reparación de los canales de biofiltros </t>
  </si>
  <si>
    <t>ROLLO</t>
  </si>
  <si>
    <t xml:space="preserve">Hilo de soldadura hdpe de 5 mm para el Mantenimiento y reparación de los canales de biofiltros </t>
  </si>
  <si>
    <t xml:space="preserve">Cedazo de 1/4" para la para el Mantenimiento y reparación de los canales de biofiltros </t>
  </si>
  <si>
    <t>YARDA</t>
  </si>
  <si>
    <t xml:space="preserve">Reparación de Bombas de succión, instaladas en la PTAR "La Cerra"  </t>
  </si>
  <si>
    <t>Diagnóstico ambiental en PTAR "La Cerra"</t>
  </si>
  <si>
    <t>Concreto para la reparación de los laterales dique de captación</t>
  </si>
  <si>
    <t>METROS CÚBICOS</t>
  </si>
  <si>
    <t>Polipasto de 1 tonelada</t>
  </si>
  <si>
    <t>Bacula Industrial</t>
  </si>
  <si>
    <t>Trajes tipo weider</t>
  </si>
  <si>
    <t>Planta de Tratamiento de Aguas Residuales "Mezquital".</t>
  </si>
  <si>
    <t xml:space="preserve">Pintura a base de aceite roja </t>
  </si>
  <si>
    <t>Pintura a base de aceite azul</t>
  </si>
  <si>
    <t>Pintura a base de aceite blanca</t>
  </si>
  <si>
    <t>Pintura a base de aceite amarilla</t>
  </si>
  <si>
    <t>Diagnostico ambiental a la PTAR "Mezquital"</t>
  </si>
  <si>
    <t>Sistema de ilumación en PTAR "Santa Isabel II"</t>
  </si>
  <si>
    <t>Mantenimiento de las bombas sumergibles en la PTAR "MezquitalI"</t>
  </si>
  <si>
    <t>Planta de Tratamiento de Aguas Residuales "Santa Isabel II"</t>
  </si>
  <si>
    <t>Diagnostico ambiental a la PTAR "Santa Isabel II"</t>
  </si>
  <si>
    <t>Planta de Tratamiento de Aguas Residuales "Villa Lobos 1"</t>
  </si>
  <si>
    <t>Mantenimiento de las bombas sumergibles en la PTAR "Villa Lobos I"</t>
  </si>
  <si>
    <t>Diagnostico ambiental a la PTAR "Villa Lobos I"</t>
  </si>
  <si>
    <t>Sistema de tratamiento de residuos y desechos líquidos</t>
  </si>
  <si>
    <t>Renta de equipo para el Mantenimiento y reparación de los canales de biofiltros (taludes, bases, geomembrana, entre otros), para el efectivo  funcionamiento y rehabilitación total de la Planta</t>
  </si>
  <si>
    <t>Servicio de mantenimiento y reparación de chapeadoras</t>
  </si>
  <si>
    <t xml:space="preserve">Chapeadora FR 450 </t>
  </si>
  <si>
    <t>Podadora de altura HT 103</t>
  </si>
  <si>
    <t xml:space="preserve">Faja industrial de 13MM X 75 1/8 A-73 (17750) 13AV1905 </t>
  </si>
  <si>
    <t>Mascarilla N95</t>
  </si>
  <si>
    <t xml:space="preserve">Cinturon de cuero para cargador con hebilla metalica cromada </t>
  </si>
  <si>
    <t xml:space="preserve">Rastrillo recto de metal y madera de 12 dientes </t>
  </si>
  <si>
    <t xml:space="preserve">Cuchilla para chapeadora con tornillo disco de 8 dientes </t>
  </si>
  <si>
    <t>Espada para motosierra Sthil Fs 170</t>
  </si>
  <si>
    <t>Espada para motosierra Sthil MS 661</t>
  </si>
  <si>
    <t xml:space="preserve">Pegamento cemento para PvC 946 ml </t>
  </si>
  <si>
    <t>Piedrín de 1 a 2"</t>
  </si>
  <si>
    <t>Cepillo de acero con mango</t>
  </si>
  <si>
    <t>Piochas con cabo</t>
  </si>
  <si>
    <t>Rollo de lazo de 3/4", de 100 metros de largo</t>
  </si>
  <si>
    <t>Hierro angular hembra de 2" de 6 metros de largo</t>
  </si>
  <si>
    <t>Ventana PVC de 1 metro * 1.40</t>
  </si>
  <si>
    <t>Ventana PVC de 1 metro * 1.20</t>
  </si>
  <si>
    <t>Ventana PVC de 1.15 metro * 0.93</t>
  </si>
  <si>
    <t>Ventana de PVC para baño de  95 cm  * 40 cm</t>
  </si>
  <si>
    <t>Electrodo P/ café 3/32 (6013)</t>
  </si>
  <si>
    <t xml:space="preserve">Pintura anticorrosiva negra </t>
  </si>
  <si>
    <t xml:space="preserve">Pintura Latex color blanco </t>
  </si>
  <si>
    <t>Pintura de aceite color verde</t>
  </si>
  <si>
    <t>Corta pernos de 18"</t>
  </si>
  <si>
    <t>Grifas de 1/4 a 3/16</t>
  </si>
  <si>
    <t xml:space="preserve">Escuadras acero especial de 30 cm </t>
  </si>
  <si>
    <t xml:space="preserve">Escuadrilón </t>
  </si>
  <si>
    <t xml:space="preserve">Rollo de nylon color negro de 72 pulgadas </t>
  </si>
  <si>
    <t xml:space="preserve">Solvente mineral </t>
  </si>
  <si>
    <t>Paleta de albañilería 8 plgs.</t>
  </si>
  <si>
    <t>Brocha de 3"</t>
  </si>
  <si>
    <t>Acción 1                                                                                                                 Establecimiento de nuevas áreas de conservación de suelo y agua dentro de la cuenca del lago de Amatitlán</t>
  </si>
  <si>
    <t>Acción 5                                                                                                              Capacitación sobre la captación de agua de lluvia para uso domiciliar</t>
  </si>
  <si>
    <t>Acción 6                                                                                                                Reutilización de agua tratada para la implementación de vivero</t>
  </si>
  <si>
    <t>Acción 7                                                                                                            Implementación de un sistema de captación de agua de lluvia</t>
  </si>
  <si>
    <t>Acción 8                                                                                                           Implementar la estructura para recarga hídrica</t>
  </si>
  <si>
    <t xml:space="preserve">Acción 8:                                                                                     Capacitación en el tema de producción agroecológico                               </t>
  </si>
  <si>
    <t xml:space="preserve">Acción 9:                                                                                     Promoción de proyectos de incentivos forestales dentro de la cuenca en coordinación con INAB     </t>
  </si>
  <si>
    <t>Acción 10:                                                                                     Establecimiento de parcelas permanentes</t>
  </si>
  <si>
    <t>Parcela</t>
  </si>
  <si>
    <t>Acción 11:                                                                                                                         Elaboración de abonos orgánicos</t>
  </si>
  <si>
    <t>Acción 12:                                                                                                                         Promoción de viveros comunales</t>
  </si>
  <si>
    <t>Adaptador hembra  para tubo de 1/2"</t>
  </si>
  <si>
    <t>Adaptador macho para tubo de 1/2"</t>
  </si>
  <si>
    <t>Llaves de Paso de metal de compuerta  2"</t>
  </si>
  <si>
    <t>Adaptador hembra para tubo de 2"</t>
  </si>
  <si>
    <t>Adaptador macho  para tubo de 2"</t>
  </si>
  <si>
    <t>Adaptador macho  para tubo con rosca de 3"</t>
  </si>
  <si>
    <t>Adaptador hembra de tubo de  1 1/2"</t>
  </si>
  <si>
    <t>Adaptador macho de tubo de  1 1/2"</t>
  </si>
  <si>
    <t>Adaptador de tubo  1"</t>
  </si>
  <si>
    <t>Cheque vertical con pichacha de pvc de 1"</t>
  </si>
  <si>
    <t>Codos PvC de 90° de 1/2"</t>
  </si>
  <si>
    <t>Codos PvC de 90° de 2"</t>
  </si>
  <si>
    <t>Codos PvC de 90°de 3"</t>
  </si>
  <si>
    <t xml:space="preserve">Tapón macho PVC de 3 " </t>
  </si>
  <si>
    <t>Tee de 3"</t>
  </si>
  <si>
    <t>Tee de 6" PVC campana cementada</t>
  </si>
  <si>
    <t>Tee de pvc de 1/2"</t>
  </si>
  <si>
    <t xml:space="preserve">Tubos de PVC de 250 PSI de 6" </t>
  </si>
  <si>
    <t>Valvulas de bola de pvc matcor de 12mm- 1/2" C/C</t>
  </si>
  <si>
    <t>Tinaco de distribución de agua 10000 lts</t>
  </si>
  <si>
    <t>Tubo pvc bajada pluvial 2"</t>
  </si>
  <si>
    <t xml:space="preserve">Canal cuadrado con tope y bajada de 3"  de 2.40m </t>
  </si>
  <si>
    <t>Yee PVC 6"</t>
  </si>
  <si>
    <t xml:space="preserve">Gaza sujetador de canal </t>
  </si>
  <si>
    <t>Gaza redonda de pvc para bajante de alto caudal de 3"</t>
  </si>
  <si>
    <t>Gaza redonda para canal de alto caudal de PVC de 6"</t>
  </si>
  <si>
    <t>Tubos PvC de 3"</t>
  </si>
  <si>
    <t xml:space="preserve">Microaspersor de 30 L/h para uso invertido </t>
  </si>
  <si>
    <t xml:space="preserve">Conector inicial PVC x 16 mm </t>
  </si>
  <si>
    <t>Carretas de mano</t>
  </si>
  <si>
    <t xml:space="preserve">Reducidor de PVC 2" a  1/2" </t>
  </si>
  <si>
    <t xml:space="preserve">Reducidor de PVC 6" a  3" </t>
  </si>
  <si>
    <t xml:space="preserve">Chaqueta para bombero </t>
  </si>
  <si>
    <t xml:space="preserve">Pantalon  para bombero </t>
  </si>
  <si>
    <t xml:space="preserve">Refugio de protección contra incendios forestales </t>
  </si>
  <si>
    <t>Antorcha / Mechero</t>
  </si>
  <si>
    <t>Bomba de agua tipo mochila combate de incendio</t>
  </si>
  <si>
    <t xml:space="preserve">pañoleta de carbón activado tipo bandido </t>
  </si>
  <si>
    <t xml:space="preserve">Cascos para Bombero </t>
  </si>
  <si>
    <t>Guantes para alta temperatura largos</t>
  </si>
  <si>
    <t xml:space="preserve">Gafas para proteccion de combate de incendios </t>
  </si>
  <si>
    <t>Alambre galvanizado recubierto calibre 12</t>
  </si>
  <si>
    <t xml:space="preserve">Rollo de sarán de 20% de sombra 8*100 metros </t>
  </si>
  <si>
    <t>Tensor para cable gancho argolla m8 x 110 mm</t>
  </si>
  <si>
    <t xml:space="preserve">Micro aspersor de 0.70 metros de mojado </t>
  </si>
  <si>
    <t>Bolsa para vivero ornamental 8*12*6</t>
  </si>
  <si>
    <t>Bolsa para vivero Frutal 10*14*6</t>
  </si>
  <si>
    <t>Urea</t>
  </si>
  <si>
    <t>Fertilizante 12+8+16 (3+TE)</t>
  </si>
  <si>
    <t>Fertilizante 10-50-0</t>
  </si>
  <si>
    <t xml:space="preserve">Insecticida liquido </t>
  </si>
  <si>
    <t xml:space="preserve">Fertilizante folear </t>
  </si>
  <si>
    <t>Probeta graduada de 100 ml</t>
  </si>
  <si>
    <t xml:space="preserve">Barreno de incremento </t>
  </si>
  <si>
    <t xml:space="preserve">Cinta diametrica de 8 metros </t>
  </si>
  <si>
    <t>Hipsometro</t>
  </si>
  <si>
    <t xml:space="preserve">Medidor de corteza </t>
  </si>
  <si>
    <t xml:space="preserve">Costaneras de 3*2*6 metros </t>
  </si>
  <si>
    <t>Costaneras de  4*4*6 metros</t>
  </si>
  <si>
    <t xml:space="preserve">Malla Ciclón 1.5*25 metros </t>
  </si>
  <si>
    <t>Tornillo para lámina con punta de broca de 2.5"</t>
  </si>
  <si>
    <t xml:space="preserve">Plancha de hule acabado fino </t>
  </si>
  <si>
    <t xml:space="preserve">Plancha de acabado liso </t>
  </si>
  <si>
    <t xml:space="preserve">guantes de hule corrugado </t>
  </si>
  <si>
    <t>Hachuela de 1/2 ”  LB Y 14 PLG de largo</t>
  </si>
  <si>
    <t>Plancha de esponja de acabado aspero</t>
  </si>
  <si>
    <t>Llave de paso de compuerta de 3"</t>
  </si>
  <si>
    <t>Martillo de hule</t>
  </si>
  <si>
    <t>Piedrín de 1/2</t>
  </si>
  <si>
    <t xml:space="preserve">Clavo de lamina </t>
  </si>
  <si>
    <t xml:space="preserve">Biodigestor autolimpiable 1300 litros </t>
  </si>
  <si>
    <t xml:space="preserve">Millar </t>
  </si>
  <si>
    <t xml:space="preserve">Roca de cantera </t>
  </si>
  <si>
    <t>Calendarios informativos, institucionales</t>
  </si>
  <si>
    <t>Bolsas plásticas</t>
  </si>
  <si>
    <t>Juegos Vuelta al Lago</t>
  </si>
  <si>
    <t>Playeras con logo "Juventud en acción por el Lago de Amatitlán"</t>
  </si>
  <si>
    <t>Folletos informativos nivel  Preprimario</t>
  </si>
  <si>
    <t>Recipiente para botellas plásticas</t>
  </si>
  <si>
    <t>Folletos informativos nivel  primario</t>
  </si>
  <si>
    <t>Botas de trabajo</t>
  </si>
  <si>
    <t>libras</t>
  </si>
  <si>
    <t>Bolsas ecológicas</t>
  </si>
  <si>
    <t>Agendas informativas</t>
  </si>
  <si>
    <t>Pachones plásticos</t>
  </si>
  <si>
    <t>Pelotas de futbol</t>
  </si>
  <si>
    <t>Botellas de agua</t>
  </si>
  <si>
    <t>Megáfono</t>
  </si>
  <si>
    <t>Cargador de baterias recargables para megáfono</t>
  </si>
  <si>
    <t>Baterias recargables para megáfono</t>
  </si>
  <si>
    <t>Pantalla para proyector</t>
  </si>
  <si>
    <t>Servicios de atención para acto protocolario. (arreglos Florales)</t>
  </si>
  <si>
    <t>Toneles</t>
  </si>
  <si>
    <t>Baners</t>
  </si>
  <si>
    <t>Toldo de metal</t>
  </si>
  <si>
    <t>Servicio Energía Eléctrica</t>
  </si>
  <si>
    <t>Sin Insumo</t>
  </si>
  <si>
    <t>Servicio de Agua potable</t>
  </si>
  <si>
    <t>Servicio de Telefonía fija, celular e Internet</t>
  </si>
  <si>
    <t>Divulgación e Información</t>
  </si>
  <si>
    <t>Impresión y reproducción</t>
  </si>
  <si>
    <t>Mantenimiento de vehículos</t>
  </si>
  <si>
    <t>Mantenimiento de otrasmaquinarias y equipos</t>
  </si>
  <si>
    <t>Mantenimiento de edificio</t>
  </si>
  <si>
    <t>Mantenimiento y reparacion de Instalaciones</t>
  </si>
  <si>
    <t>Seguro de vehículos</t>
  </si>
  <si>
    <t>Gastos bancarios</t>
  </si>
  <si>
    <t>Impuestos de veículos</t>
  </si>
  <si>
    <t>Atención y protocolo</t>
  </si>
  <si>
    <t>Sevicio de Seguridad</t>
  </si>
  <si>
    <t xml:space="preserve">Servicios jurídicos </t>
  </si>
  <si>
    <t>Unidad (1 )</t>
  </si>
  <si>
    <t>Consultor para elaboración manuales</t>
  </si>
  <si>
    <t>Servicios técnicos para digitalización</t>
  </si>
  <si>
    <t>Agua</t>
  </si>
  <si>
    <t>Garrafón (5 Litro)</t>
  </si>
  <si>
    <t>Azúcar</t>
  </si>
  <si>
    <t>Bolsa (5 Libra)</t>
  </si>
  <si>
    <t>Café</t>
  </si>
  <si>
    <t>Paquete (1 Libra)</t>
  </si>
  <si>
    <t>Frasco (400 Gramos)</t>
  </si>
  <si>
    <t>Cena</t>
  </si>
  <si>
    <t>Ración (1 )</t>
  </si>
  <si>
    <t>Refacción</t>
  </si>
  <si>
    <t>Té</t>
  </si>
  <si>
    <t>Caja (20 )</t>
  </si>
  <si>
    <t>Botas de seguridad</t>
  </si>
  <si>
    <t>Par (1 )</t>
  </si>
  <si>
    <t>Chaleco</t>
  </si>
  <si>
    <t>Gorra</t>
  </si>
  <si>
    <t>Papel bond</t>
  </si>
  <si>
    <t>Resma (500 )</t>
  </si>
  <si>
    <t>Folder</t>
  </si>
  <si>
    <t>Paquete (100 )</t>
  </si>
  <si>
    <t>Masking tape</t>
  </si>
  <si>
    <t>Rollo (50 Metro)</t>
  </si>
  <si>
    <t>Papel carbón</t>
  </si>
  <si>
    <t>Caja (100 )</t>
  </si>
  <si>
    <t>Papel higiénico</t>
  </si>
  <si>
    <t>Caja (12 )</t>
  </si>
  <si>
    <t>Separador</t>
  </si>
  <si>
    <t>Paquete (24 )</t>
  </si>
  <si>
    <t>Servilletas</t>
  </si>
  <si>
    <t>Paquete (500 )</t>
  </si>
  <si>
    <t>Sobre</t>
  </si>
  <si>
    <t>Paquete (150 )</t>
  </si>
  <si>
    <t>Toalla</t>
  </si>
  <si>
    <t>Archivador</t>
  </si>
  <si>
    <t>Bloc</t>
  </si>
  <si>
    <t>Paquete (6 )</t>
  </si>
  <si>
    <t>Bloc adhesivo</t>
  </si>
  <si>
    <t>Carpeta</t>
  </si>
  <si>
    <t>Index tabs</t>
  </si>
  <si>
    <t>Libreta</t>
  </si>
  <si>
    <t>Suscripción</t>
  </si>
  <si>
    <t>Llanta</t>
  </si>
  <si>
    <t>Alcohol gel</t>
  </si>
  <si>
    <t>Envase (1 Galón)</t>
  </si>
  <si>
    <t>Refrigerante</t>
  </si>
  <si>
    <t>Sanitizante</t>
  </si>
  <si>
    <t>Aceite</t>
  </si>
  <si>
    <t>Envase (1 Litro)</t>
  </si>
  <si>
    <t>Cubeta (5 Galón)</t>
  </si>
  <si>
    <t>Envase (5 Galón)</t>
  </si>
  <si>
    <t>Combustible</t>
  </si>
  <si>
    <t>Cupón (1 )</t>
  </si>
  <si>
    <t>Grasa</t>
  </si>
  <si>
    <t>Tarro (1 Libra)</t>
  </si>
  <si>
    <t>Líquido de frenos</t>
  </si>
  <si>
    <t>Bote (250 Mililitro)</t>
  </si>
  <si>
    <t>Tinta</t>
  </si>
  <si>
    <t>Bote (60 Mililitro)</t>
  </si>
  <si>
    <t>Tóner</t>
  </si>
  <si>
    <t>Almohadilla</t>
  </si>
  <si>
    <t>Banderitas</t>
  </si>
  <si>
    <t>Paquete (300 )</t>
  </si>
  <si>
    <t>Bolígrafo</t>
  </si>
  <si>
    <t>Borrador</t>
  </si>
  <si>
    <t>Cd-r</t>
  </si>
  <si>
    <t>Cera</t>
  </si>
  <si>
    <t>Clip</t>
  </si>
  <si>
    <t>Corrector</t>
  </si>
  <si>
    <t>Dvd+r</t>
  </si>
  <si>
    <t>Engrapadora</t>
  </si>
  <si>
    <t>Fastener</t>
  </si>
  <si>
    <t>Goma de pegar</t>
  </si>
  <si>
    <t>Tubo (20 Gramos)</t>
  </si>
  <si>
    <t>Grapa</t>
  </si>
  <si>
    <t>Caja (5000 )</t>
  </si>
  <si>
    <t>Lapicero</t>
  </si>
  <si>
    <t>Lápiz</t>
  </si>
  <si>
    <t>Marcador</t>
  </si>
  <si>
    <t>Memoria usb</t>
  </si>
  <si>
    <t>Mina</t>
  </si>
  <si>
    <t>Paquete (12 )</t>
  </si>
  <si>
    <t>Perforador</t>
  </si>
  <si>
    <t>Portaminas</t>
  </si>
  <si>
    <t>Regla</t>
  </si>
  <si>
    <t>Sacagrapa</t>
  </si>
  <si>
    <t>Sujeta papel</t>
  </si>
  <si>
    <t>Tape</t>
  </si>
  <si>
    <t>Rollo (50 Yarda)</t>
  </si>
  <si>
    <t>Tijera borde cortante</t>
  </si>
  <si>
    <t>Desinfectante</t>
  </si>
  <si>
    <t>Desodorante ambiental</t>
  </si>
  <si>
    <t>Envase (237 Gramos)</t>
  </si>
  <si>
    <t>Detergente</t>
  </si>
  <si>
    <t>Bote (300 Gramos)</t>
  </si>
  <si>
    <t>Escoba</t>
  </si>
  <si>
    <t>Esponja</t>
  </si>
  <si>
    <t>Guante para limpieza</t>
  </si>
  <si>
    <t>Jabón</t>
  </si>
  <si>
    <t>Frasco (360 Gramos)</t>
  </si>
  <si>
    <t>Limpiador</t>
  </si>
  <si>
    <t>Bote (450 Mililitro)</t>
  </si>
  <si>
    <t>Paño limpiador</t>
  </si>
  <si>
    <t>Mascarilla</t>
  </si>
  <si>
    <t>Repuestos Varios</t>
  </si>
  <si>
    <t>Computadora de escritorio</t>
  </si>
  <si>
    <t>Acción 2:                                                                                                                     Monitoreo de bancos de explotación, botaderos, descargas de aguas residuales y zonas de riesgo dentro de los ríos de la cuenca</t>
  </si>
  <si>
    <t>Estabilización del cauce del río Villalobos y tributarios al lago de Amatitlán</t>
  </si>
  <si>
    <t>Metro cuadrado</t>
  </si>
  <si>
    <t>Acción :                                                                                                               Implementación y Mantenimiento de obras de protección a través de la conformación de diques, enrocados, engavionados, etc.</t>
  </si>
  <si>
    <t>Sistema completo</t>
  </si>
  <si>
    <t>personas</t>
  </si>
  <si>
    <t xml:space="preserve">Pozos </t>
  </si>
  <si>
    <t>Plantas</t>
  </si>
  <si>
    <t>Hectaréa</t>
  </si>
  <si>
    <t xml:space="preserve">Kilogramo </t>
  </si>
  <si>
    <t>670000-110000</t>
  </si>
  <si>
    <t>Unidad de Medida</t>
  </si>
  <si>
    <t>INDICADOR DE PRODUCTO Y FORMULA</t>
  </si>
  <si>
    <t>LINEA DE BASE</t>
  </si>
  <si>
    <t>TOTAL 2022</t>
  </si>
  <si>
    <t>AÑO</t>
  </si>
  <si>
    <t>META</t>
  </si>
  <si>
    <t>Datos Absolutos</t>
  </si>
  <si>
    <t>Datos Relativos</t>
  </si>
  <si>
    <t>[(cantidad de sólidos extraídos y ninfa 2022/cantidad de sólidos extraídos y ninfa 2018)-1]*100</t>
  </si>
  <si>
    <t>[(Cantidad de metros cúbicos en mecanismos para la retención de sólidos y sedimentos)/cantidad en metros cúbicos de estructuras programadas ]*100</t>
  </si>
  <si>
    <t>[Número  de hectáreas con manejo y conservación de la cobertura forestal en la cuenca del lago de Amatitlán para recarga de mantos acuíferos del 2021/  Total de hectáreas de zona forestal en recuperación (7,416 hectáreas)]* 100</t>
  </si>
  <si>
    <t>SUBPRODUCTO</t>
  </si>
  <si>
    <t xml:space="preserve"> UNIDAD DE MEDIDA </t>
  </si>
  <si>
    <t>INDICADORES DE SUBPRODUCTO</t>
  </si>
  <si>
    <t xml:space="preserve">INDICADOR DE SUBPRODUCTO Y FORMULA </t>
  </si>
  <si>
    <t xml:space="preserve">LINEA DE BASE </t>
  </si>
  <si>
    <t xml:space="preserve">Datos Relativos </t>
  </si>
  <si>
    <t xml:space="preserve"> Ejecutada  </t>
  </si>
  <si>
    <t xml:space="preserve">Ejecutada </t>
  </si>
  <si>
    <t>Estado ecológico de la cuenca y del Lago de Amatitlán monitoreado a traves de análisis de la calidad del agua y parámetros biológicos</t>
  </si>
  <si>
    <t>DOCUMENTO</t>
  </si>
  <si>
    <t>Tratamiento de aguas residuales a través de las plantas de tratamiento a cargo de la Institución</t>
  </si>
  <si>
    <t>METRO CÚBICO</t>
  </si>
  <si>
    <t>Volumen de desechos sólidos flotantes y plantas acuáticas extraídos del lago de Amatitlán</t>
  </si>
  <si>
    <t>Personas capacitadas y sensibilizadas en temas ambientales dirigido al sector formal</t>
  </si>
  <si>
    <t>PERSONA</t>
  </si>
  <si>
    <t>EVENTO</t>
  </si>
  <si>
    <t>Entidades asesoradas en temas de control y manejo de aguas residuales generadas, sistemas de producción agroindustrial y el uso del agua de pozos en la cuenca del lago de Amatitlán</t>
  </si>
  <si>
    <t>ENTIDAD</t>
  </si>
  <si>
    <t>HECTÁREA</t>
  </si>
  <si>
    <t>Cuatrimestre 2 2022</t>
  </si>
  <si>
    <t>Cuatrimestre 3 2022</t>
  </si>
  <si>
    <t>TOAL 2022</t>
  </si>
  <si>
    <t>Cuatrimestre 1 2022</t>
  </si>
  <si>
    <t>(Informes programados/Informes realizados sobre los resultados obtenidos de los monitoreos a los diferentes cuerpos de agua)*100</t>
  </si>
  <si>
    <t>(Volumen de agua a tratar programada / Volumen de agua tratada en las plantas de tratamiento de aguas residuales)*100</t>
  </si>
  <si>
    <t>(Volumen de desechos sólidos flotantes y plantas acuáticas a extraer programados / Volumen de desechos sólidos flotantesy plantas acuáticas extraídos del lago de Amatitlán)*100</t>
  </si>
  <si>
    <t>(Total de personas programadas a capacitar y sensibilizar / Total de personas capacitadas y sensibilizadas)*100</t>
  </si>
  <si>
    <t>(Total de gestiones programadas / Total de gestiones realizadas para el control y manejo de los desechos sólidos en la CLA)*100</t>
  </si>
  <si>
    <t>(Total de entidades programadas / Total de entidades socializadas y asesoradas en el control y manejo de aguas residuales, sistemas de producción agroindustrial y el uso del agua)*100</t>
  </si>
  <si>
    <t>(Total de diques y mecanismos programados / Total de diques y mecanismos conformados)*100</t>
  </si>
  <si>
    <t>(Total de áreas trabajadas en conservación de suelos programadas / Total de áreas trabajadas en conservación de suelos en zonas degradadas)*100</t>
  </si>
  <si>
    <t>(Total de áreas programadas a reforestar / Total de áreas reforestadas)*100</t>
  </si>
  <si>
    <t xml:space="preserve">División / unidad a cargo </t>
  </si>
  <si>
    <t xml:space="preserve">Dirección Ejecutiva,                                    DivisiónAdministrativa Financiera,                                                                   Unidad de Asesoría Jurídica,                                               Unidad de Recursos Humanos,                                           Unidad de Auditoria Interna,                                              División de Evaluación y Seguimiento,                                    División de Relaciones Interinstitucionales. </t>
  </si>
  <si>
    <t>Unidad de Ejecución de Proyectos</t>
  </si>
  <si>
    <t xml:space="preserve">División de Recolección y Manejo de Desechos Líquidos y Sólidos </t>
  </si>
  <si>
    <t>Unidad de Mantenimiento y Limpieza del Lago</t>
  </si>
  <si>
    <t xml:space="preserve">División de Control, Calidad  Ambiental y Manejo de Lago </t>
  </si>
  <si>
    <t xml:space="preserve">División de Reingeniería </t>
  </si>
  <si>
    <t xml:space="preserve">División de Forestal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</si>
</sst>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&quot;Q&quot;#,##0;[Red]\-&quot;Q&quot;#,##0"/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0.0"/>
    <numFmt numFmtId="166" formatCode="_(* #,##0_);_(* \(#,##0\);_(* &quot;-&quot;??_);_(@_)"/>
    <numFmt numFmtId="167" formatCode="_([$Q-100A]* #,##0.00_);_([$Q-100A]* \(#,##0.00\);_([$Q-100A]* &quot;-&quot;??_);_(@_)"/>
    <numFmt numFmtId="168" formatCode="_-[$Q-100A]* #,##0.00_-;\-[$Q-100A]* #,##0.00_-;_-[$Q-100A]* &quot;-&quot;??_-;_-@_-"/>
    <numFmt numFmtId="169" formatCode="#,##0.00_ ;[Red]\-#,##0.00\ "/>
  </numFmts>
  <fonts count="1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14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u/>
      <sz val="16"/>
      <color indexed="12"/>
      <name val="Arial"/>
      <family val="2"/>
    </font>
    <font>
      <sz val="14"/>
      <name val="Candara"/>
      <family val="2"/>
    </font>
    <font>
      <b/>
      <sz val="12"/>
      <color indexed="56"/>
      <name val="Candara"/>
      <family val="2"/>
    </font>
    <font>
      <sz val="10"/>
      <name val="Candara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Candara"/>
      <family val="2"/>
    </font>
    <font>
      <b/>
      <sz val="18"/>
      <color theme="1"/>
      <name val="Candara"/>
      <family val="2"/>
    </font>
    <font>
      <b/>
      <sz val="14"/>
      <color theme="1"/>
      <name val="Candara"/>
      <family val="2"/>
    </font>
    <font>
      <b/>
      <sz val="12"/>
      <color theme="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theme="4" tint="-0.249977111117893"/>
      <name val="Arial"/>
      <family val="2"/>
    </font>
    <font>
      <sz val="11"/>
      <name val="Candara"/>
      <family val="2"/>
    </font>
    <font>
      <b/>
      <sz val="16"/>
      <color theme="4" tint="-0.249977111117893"/>
      <name val="Calibri"/>
      <family val="2"/>
    </font>
    <font>
      <sz val="12"/>
      <color rgb="FFFF0000"/>
      <name val="Arial"/>
      <family val="2"/>
    </font>
    <font>
      <sz val="12"/>
      <color theme="1"/>
      <name val="Candara"/>
      <family val="2"/>
    </font>
    <font>
      <sz val="14"/>
      <color theme="1"/>
      <name val="Candara"/>
      <family val="2"/>
    </font>
    <font>
      <sz val="18"/>
      <color theme="1"/>
      <name val="Candara"/>
      <family val="2"/>
    </font>
    <font>
      <b/>
      <sz val="11"/>
      <name val="Candara"/>
      <family val="2"/>
    </font>
    <font>
      <sz val="11"/>
      <color theme="1"/>
      <name val="Candara"/>
      <family val="2"/>
    </font>
    <font>
      <sz val="10"/>
      <color theme="1"/>
      <name val="Candara"/>
      <family val="2"/>
    </font>
    <font>
      <b/>
      <sz val="11"/>
      <color theme="1"/>
      <name val="Candara"/>
      <family val="2"/>
    </font>
    <font>
      <sz val="11"/>
      <name val="Calibri"/>
      <family val="2"/>
    </font>
    <font>
      <sz val="9"/>
      <color rgb="FF000000"/>
      <name val="Candara"/>
      <family val="2"/>
    </font>
    <font>
      <sz val="10"/>
      <color rgb="FFFF0000"/>
      <name val="Arial"/>
      <family val="2"/>
    </font>
    <font>
      <sz val="9"/>
      <name val="Candara"/>
      <family val="2"/>
    </font>
    <font>
      <sz val="8"/>
      <name val="Candara"/>
      <family val="2"/>
    </font>
    <font>
      <b/>
      <sz val="10"/>
      <name val="Candara"/>
      <family val="2"/>
    </font>
    <font>
      <b/>
      <sz val="14"/>
      <color indexed="56"/>
      <name val="Candara"/>
      <family val="2"/>
    </font>
    <font>
      <b/>
      <sz val="9"/>
      <color theme="1"/>
      <name val="Candara"/>
      <family val="2"/>
    </font>
    <font>
      <sz val="10"/>
      <color theme="0"/>
      <name val="Arial"/>
      <family val="2"/>
    </font>
    <font>
      <b/>
      <sz val="10"/>
      <color theme="1"/>
      <name val="Candara"/>
      <family val="2"/>
    </font>
    <font>
      <sz val="9"/>
      <color theme="1"/>
      <name val="Candara"/>
      <family val="2"/>
    </font>
    <font>
      <sz val="8"/>
      <color theme="1"/>
      <name val="Candar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ndara"/>
      <family val="2"/>
    </font>
    <font>
      <i/>
      <sz val="13"/>
      <name val="Candara"/>
      <family val="2"/>
    </font>
    <font>
      <sz val="8"/>
      <color rgb="FF000000"/>
      <name val="Candara"/>
      <family val="2"/>
    </font>
    <font>
      <b/>
      <sz val="14"/>
      <color theme="0"/>
      <name val="Candara"/>
      <family val="2"/>
    </font>
    <font>
      <sz val="12"/>
      <color theme="0"/>
      <name val="Candara"/>
      <family val="2"/>
    </font>
    <font>
      <b/>
      <i/>
      <sz val="12"/>
      <color theme="0"/>
      <name val="Candara"/>
      <family val="2"/>
    </font>
    <font>
      <i/>
      <sz val="12"/>
      <color theme="0"/>
      <name val="Candara"/>
      <family val="2"/>
    </font>
    <font>
      <sz val="14"/>
      <color theme="4" tint="-0.249977111117893"/>
      <name val="Candara"/>
      <family val="2"/>
    </font>
    <font>
      <b/>
      <sz val="12"/>
      <color rgb="FF000000"/>
      <name val="Candara"/>
      <family val="2"/>
    </font>
    <font>
      <b/>
      <i/>
      <sz val="14"/>
      <color theme="0"/>
      <name val="Candara"/>
      <family val="2"/>
    </font>
    <font>
      <b/>
      <i/>
      <sz val="14"/>
      <color theme="1"/>
      <name val="Candara"/>
      <family val="2"/>
    </font>
    <font>
      <b/>
      <sz val="12"/>
      <color theme="3" tint="-0.249977111117893"/>
      <name val="Candara"/>
      <family val="2"/>
    </font>
    <font>
      <b/>
      <sz val="12"/>
      <color theme="4" tint="-0.249977111117893"/>
      <name val="Calibri"/>
      <family val="2"/>
    </font>
    <font>
      <b/>
      <sz val="12"/>
      <color theme="0"/>
      <name val="Calibri"/>
      <family val="2"/>
    </font>
    <font>
      <b/>
      <sz val="8"/>
      <name val="Candara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 Narrow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ndara"/>
      <family val="2"/>
    </font>
    <font>
      <b/>
      <sz val="14"/>
      <color theme="1" tint="0.34998626667073579"/>
      <name val="Candara"/>
      <family val="2"/>
    </font>
    <font>
      <b/>
      <sz val="12"/>
      <color theme="1" tint="0.34998626667073579"/>
      <name val="Candara"/>
      <family val="2"/>
    </font>
    <font>
      <sz val="10"/>
      <color theme="0"/>
      <name val="Calibri"/>
      <family val="2"/>
      <scheme val="minor"/>
    </font>
    <font>
      <b/>
      <sz val="24"/>
      <color theme="0"/>
      <name val="Candara"/>
      <family val="2"/>
    </font>
    <font>
      <b/>
      <sz val="16"/>
      <color theme="0"/>
      <name val="Candara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4" tint="-0.249977111117893"/>
      <name val="Candara"/>
      <family val="2"/>
    </font>
    <font>
      <b/>
      <sz val="10"/>
      <color theme="4" tint="-0.249977111117893"/>
      <name val="Candara"/>
      <family val="2"/>
    </font>
    <font>
      <b/>
      <sz val="12"/>
      <color indexed="8"/>
      <name val="Candara"/>
      <family val="2"/>
    </font>
    <font>
      <b/>
      <sz val="7"/>
      <color indexed="8"/>
      <name val="Candara"/>
      <family val="2"/>
    </font>
    <font>
      <b/>
      <sz val="11"/>
      <color theme="3"/>
      <name val="Candara"/>
      <family val="2"/>
    </font>
    <font>
      <b/>
      <sz val="16"/>
      <color theme="1"/>
      <name val="Candara"/>
      <family val="2"/>
    </font>
    <font>
      <sz val="16"/>
      <color theme="1"/>
      <name val="Candara"/>
      <family val="2"/>
    </font>
    <font>
      <sz val="11"/>
      <color indexed="8"/>
      <name val="Candara"/>
      <family val="2"/>
    </font>
    <font>
      <sz val="18"/>
      <color indexed="56"/>
      <name val="Candara"/>
      <family val="2"/>
    </font>
    <font>
      <b/>
      <sz val="22"/>
      <color indexed="56"/>
      <name val="Candara"/>
      <family val="2"/>
    </font>
    <font>
      <b/>
      <sz val="22"/>
      <color theme="4"/>
      <name val="Candara"/>
      <family val="2"/>
    </font>
    <font>
      <sz val="18"/>
      <color theme="4"/>
      <name val="Candara"/>
      <family val="2"/>
    </font>
    <font>
      <b/>
      <sz val="18"/>
      <color theme="4"/>
      <name val="Candara"/>
      <family val="2"/>
    </font>
    <font>
      <sz val="8"/>
      <color indexed="56"/>
      <name val="Candara"/>
      <family val="2"/>
    </font>
    <font>
      <b/>
      <sz val="10"/>
      <color indexed="56"/>
      <name val="Candara"/>
      <family val="2"/>
    </font>
    <font>
      <b/>
      <sz val="16"/>
      <color theme="4"/>
      <name val="Candara"/>
      <family val="2"/>
    </font>
    <font>
      <sz val="10"/>
      <color indexed="56"/>
      <name val="Candara"/>
      <family val="2"/>
    </font>
    <font>
      <b/>
      <sz val="24"/>
      <color rgb="FFFFFFFF"/>
      <name val="Candara"/>
      <family val="2"/>
    </font>
    <font>
      <b/>
      <sz val="14"/>
      <color rgb="FFFFFFFF"/>
      <name val="Candara"/>
      <family val="2"/>
    </font>
    <font>
      <sz val="12"/>
      <color rgb="FF000000"/>
      <name val="Candara"/>
      <family val="2"/>
    </font>
    <font>
      <b/>
      <i/>
      <sz val="12"/>
      <color theme="1"/>
      <name val="Candar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0061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8"/>
      <name val="Times New Roman"/>
      <family val="1"/>
    </font>
    <font>
      <sz val="11"/>
      <color rgb="FF000000"/>
      <name val="Times New Roman"/>
      <family val="1"/>
    </font>
    <font>
      <b/>
      <sz val="12"/>
      <color indexed="56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b/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C5E0B3"/>
      </patternFill>
    </fill>
    <fill>
      <patternFill patternType="solid">
        <fgColor rgb="FFFFFF99"/>
        <bgColor indexed="64"/>
      </patternFill>
    </fill>
    <fill>
      <patternFill patternType="solid">
        <fgColor rgb="FFF0FB8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3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indexed="64"/>
      </right>
      <top style="medium">
        <color theme="4" tint="-0.499984740745262"/>
      </top>
      <bottom/>
      <diagonal/>
    </border>
    <border>
      <left style="thin">
        <color indexed="64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/>
      <bottom style="thin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/>
      <top/>
      <bottom/>
      <diagonal/>
    </border>
    <border>
      <left/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theme="3"/>
      </right>
      <top/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4" tint="-0.499984740745262"/>
      </left>
      <right/>
      <top style="medium">
        <color theme="3"/>
      </top>
      <bottom style="medium">
        <color theme="4" tint="-0.499984740745262"/>
      </bottom>
      <diagonal/>
    </border>
    <border>
      <left/>
      <right/>
      <top style="medium">
        <color theme="3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3"/>
      </left>
      <right style="thin">
        <color theme="4" tint="-0.499984740745262"/>
      </right>
      <top style="medium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medium">
        <color theme="3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medium">
        <color theme="3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medium">
        <color theme="3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3"/>
      </right>
      <top style="medium">
        <color theme="3"/>
      </top>
      <bottom style="thin">
        <color theme="4" tint="-0.499984740745262"/>
      </bottom>
      <diagonal/>
    </border>
    <border>
      <left style="medium">
        <color theme="3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3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3"/>
      </left>
      <right style="thin">
        <color theme="4" tint="-0.499984740745262"/>
      </right>
      <top style="thin">
        <color theme="4" tint="-0.499984740745262"/>
      </top>
      <bottom style="medium">
        <color theme="3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3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medium">
        <color theme="3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3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medium">
        <color theme="3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3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3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3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indexed="64"/>
      </top>
      <bottom style="medium">
        <color theme="3"/>
      </bottom>
      <diagonal/>
    </border>
    <border>
      <left/>
      <right/>
      <top style="thin">
        <color theme="4" tint="-0.499984740745262"/>
      </top>
      <bottom style="medium">
        <color theme="3"/>
      </bottom>
      <diagonal/>
    </border>
    <border>
      <left style="medium">
        <color theme="4" tint="-0.499984740745262"/>
      </left>
      <right style="medium">
        <color theme="3"/>
      </right>
      <top style="thin">
        <color theme="4" tint="-0.499984740745262"/>
      </top>
      <bottom style="medium">
        <color theme="3"/>
      </bottom>
      <diagonal/>
    </border>
    <border>
      <left style="thin">
        <color theme="4" tint="-0.499984740745262"/>
      </left>
      <right style="medium">
        <color theme="3"/>
      </right>
      <top style="medium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3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3"/>
      </right>
      <top style="thin">
        <color theme="4" tint="-0.499984740745262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3"/>
      </top>
      <bottom style="medium">
        <color theme="4" tint="-0.499984740745262"/>
      </bottom>
      <diagonal/>
    </border>
    <border>
      <left/>
      <right style="medium">
        <color theme="3"/>
      </right>
      <top style="medium">
        <color theme="3"/>
      </top>
      <bottom style="medium">
        <color theme="4" tint="-0.499984740745262"/>
      </bottom>
      <diagonal/>
    </border>
    <border>
      <left style="medium">
        <color theme="3"/>
      </left>
      <right style="thin">
        <color theme="4" tint="-0.499984740745262"/>
      </right>
      <top style="medium">
        <color theme="4" tint="-0.499984740745262"/>
      </top>
      <bottom style="medium">
        <color theme="3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3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3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3"/>
      </bottom>
      <diagonal/>
    </border>
    <border>
      <left style="thin">
        <color theme="4" tint="-0.499984740745262"/>
      </left>
      <right style="medium">
        <color theme="3"/>
      </right>
      <top style="medium">
        <color theme="4" tint="-0.499984740745262"/>
      </top>
      <bottom style="medium">
        <color theme="3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thin">
        <color indexed="64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3" tint="-0.499984740745262"/>
      </top>
      <bottom style="thin">
        <color indexed="64"/>
      </bottom>
      <diagonal/>
    </border>
    <border>
      <left style="medium">
        <color theme="3" tint="-0.499984740745262"/>
      </left>
      <right style="thin">
        <color indexed="64"/>
      </right>
      <top style="thin">
        <color indexed="64"/>
      </top>
      <bottom style="medium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3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3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3" tint="-0.499984740745262"/>
      </top>
      <bottom style="thin">
        <color indexed="64"/>
      </bottom>
      <diagonal/>
    </border>
    <border>
      <left style="medium">
        <color indexed="64"/>
      </left>
      <right style="medium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3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3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3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3" tint="-0.499984740745262"/>
      </bottom>
      <diagonal/>
    </border>
    <border>
      <left style="medium">
        <color indexed="64"/>
      </left>
      <right style="medium">
        <color theme="3" tint="-0.499984740745262"/>
      </right>
      <top style="thin">
        <color indexed="64"/>
      </top>
      <bottom style="medium">
        <color theme="3" tint="-0.49998474074526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theme="3" tint="-0.499984740745262"/>
      </right>
      <top style="medium">
        <color indexed="64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medium">
        <color indexed="64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4" tint="-0.499984740745262"/>
      </left>
      <right/>
      <top/>
      <bottom/>
      <diagonal/>
    </border>
    <border>
      <left style="thick">
        <color theme="3" tint="-0.249977111117893"/>
      </left>
      <right style="thick">
        <color theme="3" tint="-0.249977111117893"/>
      </right>
      <top style="thick">
        <color theme="3" tint="-0.249977111117893"/>
      </top>
      <bottom style="thick">
        <color theme="3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indexed="64"/>
      </bottom>
      <diagonal/>
    </border>
    <border>
      <left/>
      <right style="medium">
        <color theme="4" tint="-0.499984740745262"/>
      </right>
      <top style="thin">
        <color indexed="64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4" tint="-0.499984740745262"/>
      </left>
      <right/>
      <top/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thin">
        <color indexed="64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indexed="64"/>
      </top>
      <bottom/>
      <diagonal/>
    </border>
    <border>
      <left/>
      <right style="thin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medium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indexed="64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indexed="64"/>
      </right>
      <top style="medium">
        <color theme="4" tint="-0.499984740745262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auto="1"/>
      </right>
      <top style="medium">
        <color theme="1"/>
      </top>
      <bottom/>
      <diagonal/>
    </border>
    <border>
      <left style="thin">
        <color indexed="64"/>
      </left>
      <right style="thin">
        <color auto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rgb="FF4472C4"/>
      </left>
      <right/>
      <top style="medium">
        <color rgb="FF4472C4"/>
      </top>
      <bottom/>
      <diagonal/>
    </border>
    <border>
      <left/>
      <right/>
      <top style="medium">
        <color rgb="FF4472C4"/>
      </top>
      <bottom/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/>
      <top/>
      <bottom/>
      <diagonal/>
    </border>
    <border>
      <left style="medium">
        <color rgb="FF8EAADB"/>
      </left>
      <right style="medium">
        <color rgb="FF8EAADB"/>
      </right>
      <top style="medium">
        <color rgb="FF4472C4"/>
      </top>
      <bottom/>
      <diagonal/>
    </border>
    <border>
      <left style="medium">
        <color rgb="FF8EAADB"/>
      </left>
      <right/>
      <top style="medium">
        <color rgb="FF4472C4"/>
      </top>
      <bottom style="medium">
        <color rgb="FF8EAADB"/>
      </bottom>
      <diagonal/>
    </border>
    <border>
      <left/>
      <right style="medium">
        <color rgb="FF8EAADB"/>
      </right>
      <top style="medium">
        <color rgb="FF4472C4"/>
      </top>
      <bottom style="medium">
        <color rgb="FF8EAADB"/>
      </bottom>
      <diagonal/>
    </border>
    <border>
      <left style="medium">
        <color rgb="FF4472C4"/>
      </left>
      <right/>
      <top/>
      <bottom style="medium">
        <color rgb="FF8EAADB"/>
      </bottom>
      <diagonal/>
    </border>
    <border>
      <left/>
      <right/>
      <top/>
      <bottom style="medium">
        <color rgb="FF8EAADB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32">
    <xf numFmtId="0" fontId="0" fillId="0" borderId="0"/>
    <xf numFmtId="0" fontId="37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28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36" fillId="0" borderId="0"/>
    <xf numFmtId="0" fontId="16" fillId="0" borderId="0"/>
    <xf numFmtId="0" fontId="17" fillId="0" borderId="0"/>
    <xf numFmtId="0" fontId="21" fillId="0" borderId="0"/>
    <xf numFmtId="0" fontId="16" fillId="0" borderId="0"/>
    <xf numFmtId="0" fontId="15" fillId="0" borderId="0"/>
    <xf numFmtId="164" fontId="17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9" fillId="0" borderId="0"/>
    <xf numFmtId="43" fontId="114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6" fillId="0" borderId="0"/>
    <xf numFmtId="164" fontId="136" fillId="0" borderId="0" applyFont="0" applyFill="0" applyBorder="0" applyAlignment="0" applyProtection="0"/>
    <xf numFmtId="0" fontId="138" fillId="41" borderId="0" applyNumberFormat="0" applyBorder="0" applyAlignment="0" applyProtection="0"/>
    <xf numFmtId="0" fontId="4" fillId="0" borderId="0"/>
    <xf numFmtId="0" fontId="3" fillId="0" borderId="0"/>
    <xf numFmtId="44" fontId="17" fillId="0" borderId="0" applyFont="0" applyFill="0" applyBorder="0" applyAlignment="0" applyProtection="0"/>
    <xf numFmtId="0" fontId="2" fillId="0" borderId="0"/>
    <xf numFmtId="9" fontId="162" fillId="0" borderId="0" applyFont="0" applyFill="0" applyBorder="0" applyAlignment="0" applyProtection="0"/>
  </cellStyleXfs>
  <cellXfs count="1495">
    <xf numFmtId="0" fontId="0" fillId="0" borderId="0" xfId="0"/>
    <xf numFmtId="0" fontId="0" fillId="0" borderId="0" xfId="0" applyBorder="1"/>
    <xf numFmtId="0" fontId="17" fillId="0" borderId="0" xfId="8"/>
    <xf numFmtId="0" fontId="23" fillId="0" borderId="0" xfId="8" applyFont="1" applyBorder="1" applyAlignment="1">
      <alignment vertical="top" wrapText="1"/>
    </xf>
    <xf numFmtId="0" fontId="23" fillId="0" borderId="0" xfId="8" applyFont="1" applyBorder="1" applyAlignment="1">
      <alignment horizontal="left" vertical="top" wrapText="1"/>
    </xf>
    <xf numFmtId="0" fontId="17" fillId="0" borderId="0" xfId="8" applyBorder="1"/>
    <xf numFmtId="0" fontId="17" fillId="3" borderId="0" xfId="8" applyFill="1" applyBorder="1"/>
    <xf numFmtId="0" fontId="40" fillId="0" borderId="0" xfId="1" applyFont="1" applyBorder="1" applyAlignment="1">
      <alignment vertical="center"/>
    </xf>
    <xf numFmtId="0" fontId="32" fillId="0" borderId="0" xfId="4" applyFont="1" applyBorder="1" applyAlignment="1" applyProtection="1">
      <alignment horizontal="left" vertical="center"/>
    </xf>
    <xf numFmtId="0" fontId="32" fillId="0" borderId="0" xfId="4" applyFont="1" applyBorder="1" applyAlignment="1" applyProtection="1">
      <alignment vertical="center" wrapText="1"/>
    </xf>
    <xf numFmtId="0" fontId="39" fillId="3" borderId="0" xfId="0" applyFont="1" applyFill="1" applyBorder="1" applyAlignment="1">
      <alignment horizontal="center" vertical="center"/>
    </xf>
    <xf numFmtId="0" fontId="31" fillId="3" borderId="0" xfId="8" applyFont="1" applyFill="1" applyBorder="1" applyAlignment="1">
      <alignment horizontal="center" vertical="center"/>
    </xf>
    <xf numFmtId="0" fontId="31" fillId="3" borderId="0" xfId="8" applyFont="1" applyFill="1" applyBorder="1" applyAlignment="1">
      <alignment horizontal="center" vertical="center" wrapText="1"/>
    </xf>
    <xf numFmtId="0" fontId="0" fillId="0" borderId="0" xfId="0"/>
    <xf numFmtId="0" fontId="35" fillId="0" borderId="0" xfId="0" applyFont="1"/>
    <xf numFmtId="0" fontId="35" fillId="0" borderId="0" xfId="8" applyFont="1"/>
    <xf numFmtId="0" fontId="33" fillId="0" borderId="0" xfId="0" applyFont="1" applyAlignment="1">
      <alignment vertical="center" wrapText="1"/>
    </xf>
    <xf numFmtId="0" fontId="0" fillId="0" borderId="0" xfId="0"/>
    <xf numFmtId="0" fontId="50" fillId="3" borderId="0" xfId="4" applyFont="1" applyFill="1" applyBorder="1" applyAlignment="1" applyProtection="1">
      <alignment horizontal="left" vertical="center"/>
    </xf>
    <xf numFmtId="0" fontId="57" fillId="0" borderId="0" xfId="0" applyFont="1" applyBorder="1"/>
    <xf numFmtId="0" fontId="30" fillId="0" borderId="0" xfId="0" applyFont="1" applyAlignment="1">
      <alignment horizontal="center" vertical="center"/>
    </xf>
    <xf numFmtId="0" fontId="30" fillId="2" borderId="0" xfId="0" applyFont="1" applyFill="1" applyBorder="1"/>
    <xf numFmtId="0" fontId="24" fillId="2" borderId="0" xfId="8" applyFont="1" applyFill="1" applyAlignment="1">
      <alignment vertical="top" wrapText="1"/>
    </xf>
    <xf numFmtId="0" fontId="24" fillId="2" borderId="0" xfId="8" applyFont="1" applyFill="1"/>
    <xf numFmtId="0" fontId="17" fillId="0" borderId="0" xfId="8" applyAlignment="1">
      <alignment horizontal="center"/>
    </xf>
    <xf numFmtId="0" fontId="25" fillId="0" borderId="0" xfId="8" applyFont="1"/>
    <xf numFmtId="0" fontId="55" fillId="0" borderId="45" xfId="0" applyFont="1" applyBorder="1" applyAlignment="1">
      <alignment vertical="center" wrapText="1"/>
    </xf>
    <xf numFmtId="0" fontId="59" fillId="0" borderId="45" xfId="0" applyFont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5" fillId="0" borderId="0" xfId="8" applyFont="1" applyAlignment="1"/>
    <xf numFmtId="0" fontId="56" fillId="0" borderId="0" xfId="0" applyFont="1" applyAlignment="1">
      <alignment horizontal="center" vertical="center"/>
    </xf>
    <xf numFmtId="0" fontId="44" fillId="3" borderId="0" xfId="8" applyFont="1" applyFill="1" applyBorder="1" applyAlignment="1">
      <alignment horizontal="center" vertical="center" wrapText="1"/>
    </xf>
    <xf numFmtId="0" fontId="48" fillId="3" borderId="0" xfId="8" quotePrefix="1" applyFont="1" applyFill="1" applyBorder="1" applyAlignment="1">
      <alignment horizontal="center" vertical="center" wrapText="1"/>
    </xf>
    <xf numFmtId="0" fontId="55" fillId="0" borderId="45" xfId="0" applyFont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0" fontId="55" fillId="0" borderId="1" xfId="0" applyFont="1" applyBorder="1" applyAlignment="1">
      <alignment vertical="center" wrapText="1"/>
    </xf>
    <xf numFmtId="0" fontId="59" fillId="0" borderId="37" xfId="0" applyFont="1" applyBorder="1" applyAlignment="1">
      <alignment horizontal="center" vertical="center" wrapText="1"/>
    </xf>
    <xf numFmtId="0" fontId="59" fillId="0" borderId="41" xfId="0" applyFont="1" applyBorder="1" applyAlignment="1">
      <alignment horizontal="center" vertical="center" wrapText="1"/>
    </xf>
    <xf numFmtId="0" fontId="55" fillId="0" borderId="79" xfId="0" applyFont="1" applyBorder="1" applyAlignment="1">
      <alignment vertical="center" wrapText="1"/>
    </xf>
    <xf numFmtId="0" fontId="55" fillId="0" borderId="54" xfId="0" applyFont="1" applyBorder="1" applyAlignment="1">
      <alignment vertical="center" wrapText="1"/>
    </xf>
    <xf numFmtId="0" fontId="59" fillId="0" borderId="9" xfId="0" applyFont="1" applyBorder="1" applyAlignment="1">
      <alignment horizontal="center" vertical="center" wrapText="1"/>
    </xf>
    <xf numFmtId="0" fontId="59" fillId="0" borderId="51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0" fillId="0" borderId="6" xfId="0" applyBorder="1"/>
    <xf numFmtId="0" fontId="55" fillId="0" borderId="5" xfId="0" applyFont="1" applyBorder="1" applyAlignment="1">
      <alignment vertical="center" wrapText="1"/>
    </xf>
    <xf numFmtId="0" fontId="55" fillId="0" borderId="2" xfId="0" applyFont="1" applyBorder="1" applyAlignment="1">
      <alignment vertical="center" wrapText="1"/>
    </xf>
    <xf numFmtId="0" fontId="59" fillId="0" borderId="79" xfId="0" applyFont="1" applyBorder="1" applyAlignment="1">
      <alignment horizontal="center" vertical="center" wrapText="1"/>
    </xf>
    <xf numFmtId="0" fontId="59" fillId="0" borderId="54" xfId="0" applyFont="1" applyBorder="1" applyAlignment="1">
      <alignment horizontal="center" vertical="center" wrapText="1"/>
    </xf>
    <xf numFmtId="0" fontId="59" fillId="0" borderId="46" xfId="0" applyFont="1" applyBorder="1" applyAlignment="1">
      <alignment horizontal="center" vertical="center" wrapText="1"/>
    </xf>
    <xf numFmtId="0" fontId="59" fillId="0" borderId="2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0" fillId="0" borderId="0" xfId="0" applyFont="1" applyBorder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7" fillId="0" borderId="0" xfId="8" applyFill="1"/>
    <xf numFmtId="0" fontId="23" fillId="0" borderId="88" xfId="8" applyFont="1" applyFill="1" applyBorder="1" applyAlignment="1">
      <alignment horizontal="left" vertical="top" wrapText="1"/>
    </xf>
    <xf numFmtId="0" fontId="23" fillId="0" borderId="88" xfId="8" applyFont="1" applyBorder="1" applyAlignment="1">
      <alignment horizontal="left" vertical="top" wrapText="1"/>
    </xf>
    <xf numFmtId="0" fontId="45" fillId="0" borderId="93" xfId="8" applyFont="1" applyFill="1" applyBorder="1" applyAlignment="1">
      <alignment vertical="top" wrapText="1"/>
    </xf>
    <xf numFmtId="0" fontId="23" fillId="0" borderId="94" xfId="8" applyFont="1" applyFill="1" applyBorder="1" applyAlignment="1">
      <alignment horizontal="left" vertical="top" wrapText="1"/>
    </xf>
    <xf numFmtId="0" fontId="23" fillId="0" borderId="93" xfId="8" applyFont="1" applyFill="1" applyBorder="1" applyAlignment="1">
      <alignment vertical="top" wrapText="1"/>
    </xf>
    <xf numFmtId="0" fontId="47" fillId="0" borderId="93" xfId="8" applyFont="1" applyFill="1" applyBorder="1" applyAlignment="1">
      <alignment vertical="top" wrapText="1"/>
    </xf>
    <xf numFmtId="0" fontId="23" fillId="0" borderId="93" xfId="8" applyFont="1" applyBorder="1" applyAlignment="1">
      <alignment vertical="top" wrapText="1"/>
    </xf>
    <xf numFmtId="0" fontId="23" fillId="0" borderId="94" xfId="8" applyFont="1" applyBorder="1" applyAlignment="1">
      <alignment horizontal="left" vertical="top" wrapText="1"/>
    </xf>
    <xf numFmtId="0" fontId="23" fillId="0" borderId="95" xfId="8" applyFont="1" applyBorder="1" applyAlignment="1">
      <alignment vertical="top" wrapText="1"/>
    </xf>
    <xf numFmtId="0" fontId="23" fillId="0" borderId="96" xfId="8" applyFont="1" applyBorder="1" applyAlignment="1">
      <alignment horizontal="left" vertical="top" wrapText="1"/>
    </xf>
    <xf numFmtId="0" fontId="23" fillId="0" borderId="97" xfId="8" applyFont="1" applyBorder="1" applyAlignment="1">
      <alignment horizontal="left" vertical="top" wrapText="1"/>
    </xf>
    <xf numFmtId="0" fontId="42" fillId="0" borderId="0" xfId="2" applyFont="1" applyBorder="1" applyAlignment="1">
      <alignment horizontal="left" vertical="center" wrapText="1"/>
    </xf>
    <xf numFmtId="0" fontId="19" fillId="0" borderId="115" xfId="0" applyFont="1" applyBorder="1" applyAlignment="1">
      <alignment horizontal="center" vertical="center"/>
    </xf>
    <xf numFmtId="0" fontId="53" fillId="3" borderId="90" xfId="8" applyFont="1" applyFill="1" applyBorder="1" applyAlignment="1">
      <alignment horizontal="left" vertical="top" wrapText="1"/>
    </xf>
    <xf numFmtId="0" fontId="53" fillId="3" borderId="91" xfId="8" applyFont="1" applyFill="1" applyBorder="1" applyAlignment="1">
      <alignment horizontal="left" vertical="top" wrapText="1"/>
    </xf>
    <xf numFmtId="0" fontId="53" fillId="3" borderId="92" xfId="8" applyFont="1" applyFill="1" applyBorder="1" applyAlignment="1">
      <alignment horizontal="left" vertical="top" wrapText="1"/>
    </xf>
    <xf numFmtId="0" fontId="83" fillId="0" borderId="0" xfId="0" applyFont="1" applyFill="1" applyBorder="1" applyAlignment="1">
      <alignment horizontal="center" vertical="center"/>
    </xf>
    <xf numFmtId="0" fontId="83" fillId="0" borderId="112" xfId="0" applyFont="1" applyFill="1" applyBorder="1" applyAlignment="1">
      <alignment horizontal="center" vertical="center"/>
    </xf>
    <xf numFmtId="0" fontId="32" fillId="0" borderId="0" xfId="4" applyFont="1" applyFill="1" applyBorder="1" applyAlignment="1" applyProtection="1">
      <alignment vertical="center" wrapText="1"/>
    </xf>
    <xf numFmtId="0" fontId="34" fillId="0" borderId="0" xfId="2" applyFont="1" applyFill="1" applyBorder="1" applyAlignment="1">
      <alignment vertical="center" wrapText="1"/>
    </xf>
    <xf numFmtId="0" fontId="17" fillId="0" borderId="0" xfId="8" applyBorder="1" applyAlignment="1">
      <alignment horizontal="center"/>
    </xf>
    <xf numFmtId="0" fontId="87" fillId="3" borderId="99" xfId="0" applyFont="1" applyFill="1" applyBorder="1" applyAlignment="1">
      <alignment vertical="center" wrapText="1"/>
    </xf>
    <xf numFmtId="0" fontId="87" fillId="3" borderId="88" xfId="0" applyFont="1" applyFill="1" applyBorder="1" applyAlignment="1">
      <alignment vertical="center" wrapText="1"/>
    </xf>
    <xf numFmtId="0" fontId="87" fillId="3" borderId="96" xfId="0" applyFont="1" applyFill="1" applyBorder="1" applyAlignment="1">
      <alignment vertical="center" wrapText="1"/>
    </xf>
    <xf numFmtId="0" fontId="25" fillId="0" borderId="93" xfId="8" applyFont="1" applyBorder="1"/>
    <xf numFmtId="0" fontId="87" fillId="3" borderId="94" xfId="0" applyFont="1" applyFill="1" applyBorder="1" applyAlignment="1">
      <alignment vertical="center" wrapText="1"/>
    </xf>
    <xf numFmtId="0" fontId="25" fillId="0" borderId="95" xfId="8" applyFont="1" applyBorder="1"/>
    <xf numFmtId="0" fontId="87" fillId="3" borderId="97" xfId="0" applyFont="1" applyFill="1" applyBorder="1" applyAlignment="1">
      <alignment vertical="center" wrapText="1"/>
    </xf>
    <xf numFmtId="0" fontId="25" fillId="0" borderId="98" xfId="8" applyFont="1" applyBorder="1"/>
    <xf numFmtId="0" fontId="87" fillId="3" borderId="100" xfId="0" applyFont="1" applyFill="1" applyBorder="1" applyAlignment="1">
      <alignment vertical="center" wrapText="1"/>
    </xf>
    <xf numFmtId="0" fontId="87" fillId="3" borderId="106" xfId="0" applyFont="1" applyFill="1" applyBorder="1" applyAlignment="1">
      <alignment vertical="center" wrapText="1"/>
    </xf>
    <xf numFmtId="0" fontId="87" fillId="3" borderId="119" xfId="0" applyFont="1" applyFill="1" applyBorder="1" applyAlignment="1">
      <alignment vertical="center" wrapText="1"/>
    </xf>
    <xf numFmtId="0" fontId="87" fillId="3" borderId="107" xfId="0" applyFont="1" applyFill="1" applyBorder="1" applyAlignment="1">
      <alignment vertical="center" wrapText="1"/>
    </xf>
    <xf numFmtId="0" fontId="25" fillId="0" borderId="100" xfId="8" applyFont="1" applyBorder="1"/>
    <xf numFmtId="0" fontId="25" fillId="0" borderId="94" xfId="8" applyFont="1" applyBorder="1"/>
    <xf numFmtId="0" fontId="25" fillId="0" borderId="97" xfId="8" applyFont="1" applyBorder="1"/>
    <xf numFmtId="0" fontId="19" fillId="0" borderId="111" xfId="0" applyFont="1" applyBorder="1" applyAlignment="1">
      <alignment horizontal="right" vertical="center"/>
    </xf>
    <xf numFmtId="0" fontId="59" fillId="0" borderId="36" xfId="0" applyFont="1" applyBorder="1" applyAlignment="1">
      <alignment vertical="center" wrapText="1"/>
    </xf>
    <xf numFmtId="0" fontId="55" fillId="0" borderId="161" xfId="0" applyFont="1" applyBorder="1" applyAlignment="1">
      <alignment vertical="center" wrapText="1"/>
    </xf>
    <xf numFmtId="0" fontId="55" fillId="0" borderId="12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59" fillId="0" borderId="161" xfId="0" applyFont="1" applyBorder="1" applyAlignment="1">
      <alignment vertical="center" wrapText="1"/>
    </xf>
    <xf numFmtId="0" fontId="59" fillId="0" borderId="10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59" fillId="0" borderId="13" xfId="0" applyFont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30" fillId="3" borderId="174" xfId="0" applyFont="1" applyFill="1" applyBorder="1" applyAlignment="1">
      <alignment vertical="center" wrapText="1"/>
    </xf>
    <xf numFmtId="0" fontId="24" fillId="0" borderId="45" xfId="8" applyFont="1" applyFill="1" applyBorder="1" applyAlignment="1">
      <alignment vertical="top" wrapText="1"/>
    </xf>
    <xf numFmtId="0" fontId="92" fillId="3" borderId="45" xfId="8" applyFont="1" applyFill="1" applyBorder="1" applyAlignment="1">
      <alignment horizontal="center" vertical="center" wrapText="1"/>
    </xf>
    <xf numFmtId="0" fontId="91" fillId="3" borderId="45" xfId="8" applyFont="1" applyFill="1" applyBorder="1" applyAlignment="1">
      <alignment horizontal="center" vertical="center" wrapText="1"/>
    </xf>
    <xf numFmtId="0" fontId="92" fillId="3" borderId="8" xfId="8" applyFont="1" applyFill="1" applyBorder="1" applyAlignment="1">
      <alignment horizontal="center" vertical="center" wrapText="1"/>
    </xf>
    <xf numFmtId="0" fontId="91" fillId="3" borderId="8" xfId="8" applyFont="1" applyFill="1" applyBorder="1" applyAlignment="1">
      <alignment horizontal="center" vertical="center" wrapText="1"/>
    </xf>
    <xf numFmtId="0" fontId="95" fillId="0" borderId="0" xfId="16" applyFont="1"/>
    <xf numFmtId="0" fontId="17" fillId="0" borderId="0" xfId="16"/>
    <xf numFmtId="0" fontId="18" fillId="0" borderId="0" xfId="16" applyFont="1"/>
    <xf numFmtId="0" fontId="79" fillId="0" borderId="179" xfId="16" applyFont="1" applyBorder="1" applyAlignment="1">
      <alignment horizontal="center"/>
    </xf>
    <xf numFmtId="0" fontId="79" fillId="0" borderId="178" xfId="16" applyFont="1" applyBorder="1" applyAlignment="1">
      <alignment horizontal="center"/>
    </xf>
    <xf numFmtId="0" fontId="95" fillId="0" borderId="0" xfId="16" applyNumberFormat="1" applyFont="1"/>
    <xf numFmtId="10" fontId="95" fillId="0" borderId="0" xfId="16" applyNumberFormat="1" applyFont="1"/>
    <xf numFmtId="0" fontId="77" fillId="0" borderId="0" xfId="16" applyFont="1"/>
    <xf numFmtId="0" fontId="29" fillId="0" borderId="35" xfId="0" applyFont="1" applyFill="1" applyBorder="1" applyAlignment="1">
      <alignment horizontal="center" vertical="center" wrapText="1"/>
    </xf>
    <xf numFmtId="0" fontId="17" fillId="0" borderId="0" xfId="8" applyBorder="1" applyAlignment="1">
      <alignment vertical="center" wrapText="1"/>
    </xf>
    <xf numFmtId="0" fontId="24" fillId="0" borderId="3" xfId="8" applyFont="1" applyFill="1" applyBorder="1" applyAlignment="1">
      <alignment vertical="top" wrapText="1"/>
    </xf>
    <xf numFmtId="0" fontId="24" fillId="0" borderId="4" xfId="8" applyFont="1" applyFill="1" applyBorder="1" applyAlignment="1">
      <alignment vertical="top" wrapText="1"/>
    </xf>
    <xf numFmtId="0" fontId="24" fillId="0" borderId="22" xfId="8" applyFont="1" applyFill="1" applyBorder="1" applyAlignment="1">
      <alignment vertical="top" wrapText="1"/>
    </xf>
    <xf numFmtId="0" fontId="24" fillId="0" borderId="5" xfId="8" applyFont="1" applyFill="1" applyBorder="1" applyAlignment="1">
      <alignment vertical="top" wrapText="1"/>
    </xf>
    <xf numFmtId="0" fontId="24" fillId="0" borderId="6" xfId="8" applyFont="1" applyFill="1" applyBorder="1" applyAlignment="1">
      <alignment vertical="top" wrapText="1"/>
    </xf>
    <xf numFmtId="0" fontId="52" fillId="7" borderId="46" xfId="8" applyFont="1" applyFill="1" applyBorder="1" applyAlignment="1">
      <alignment horizontal="center" vertical="center" wrapText="1"/>
    </xf>
    <xf numFmtId="0" fontId="83" fillId="3" borderId="0" xfId="0" applyFont="1" applyFill="1" applyBorder="1" applyAlignment="1">
      <alignment vertical="center" wrapText="1"/>
    </xf>
    <xf numFmtId="0" fontId="96" fillId="0" borderId="179" xfId="16" applyFont="1" applyFill="1" applyBorder="1" applyAlignment="1">
      <alignment horizontal="center" vertical="center"/>
    </xf>
    <xf numFmtId="0" fontId="105" fillId="13" borderId="188" xfId="16" applyNumberFormat="1" applyFont="1" applyFill="1" applyBorder="1" applyAlignment="1">
      <alignment horizontal="center" vertical="center"/>
    </xf>
    <xf numFmtId="2" fontId="105" fillId="13" borderId="188" xfId="16" applyNumberFormat="1" applyFont="1" applyFill="1" applyBorder="1" applyAlignment="1">
      <alignment horizontal="center" vertical="center"/>
    </xf>
    <xf numFmtId="10" fontId="79" fillId="13" borderId="188" xfId="16" applyNumberFormat="1" applyFont="1" applyFill="1" applyBorder="1" applyAlignment="1">
      <alignment horizontal="center" vertical="center"/>
    </xf>
    <xf numFmtId="0" fontId="79" fillId="0" borderId="0" xfId="16" applyNumberFormat="1" applyFont="1" applyFill="1" applyBorder="1"/>
    <xf numFmtId="1" fontId="79" fillId="0" borderId="2" xfId="16" applyNumberFormat="1" applyFont="1" applyFill="1" applyBorder="1" applyProtection="1">
      <protection locked="0"/>
    </xf>
    <xf numFmtId="1" fontId="79" fillId="0" borderId="1" xfId="16" applyNumberFormat="1" applyFont="1" applyFill="1" applyBorder="1" applyProtection="1">
      <protection locked="0"/>
    </xf>
    <xf numFmtId="1" fontId="79" fillId="0" borderId="7" xfId="16" applyNumberFormat="1" applyFont="1" applyFill="1" applyBorder="1" applyProtection="1">
      <protection locked="0"/>
    </xf>
    <xf numFmtId="0" fontId="18" fillId="0" borderId="0" xfId="16" applyNumberFormat="1" applyFont="1" applyFill="1" applyBorder="1"/>
    <xf numFmtId="1" fontId="18" fillId="0" borderId="1" xfId="16" applyNumberFormat="1" applyFont="1" applyFill="1" applyBorder="1" applyProtection="1">
      <protection locked="0"/>
    </xf>
    <xf numFmtId="1" fontId="18" fillId="0" borderId="7" xfId="16" applyNumberFormat="1" applyFont="1" applyFill="1" applyBorder="1" applyProtection="1">
      <protection locked="0"/>
    </xf>
    <xf numFmtId="0" fontId="18" fillId="0" borderId="3" xfId="16" applyFont="1" applyBorder="1"/>
    <xf numFmtId="0" fontId="18" fillId="0" borderId="22" xfId="16" applyFont="1" applyBorder="1"/>
    <xf numFmtId="0" fontId="18" fillId="0" borderId="2" xfId="16" applyFont="1" applyBorder="1"/>
    <xf numFmtId="0" fontId="18" fillId="0" borderId="7" xfId="16" applyFont="1" applyBorder="1"/>
    <xf numFmtId="0" fontId="95" fillId="0" borderId="49" xfId="17" applyFont="1" applyBorder="1" applyAlignment="1"/>
    <xf numFmtId="0" fontId="100" fillId="0" borderId="28" xfId="17" applyFont="1" applyBorder="1" applyAlignment="1">
      <alignment horizontal="center"/>
    </xf>
    <xf numFmtId="0" fontId="101" fillId="0" borderId="28" xfId="17" applyFont="1" applyFill="1" applyBorder="1" applyAlignment="1">
      <alignment horizontal="right"/>
    </xf>
    <xf numFmtId="0" fontId="95" fillId="0" borderId="28" xfId="17" applyFont="1" applyBorder="1" applyAlignment="1"/>
    <xf numFmtId="0" fontId="101" fillId="0" borderId="28" xfId="17" applyFont="1" applyBorder="1" applyAlignment="1">
      <alignment horizontal="right"/>
    </xf>
    <xf numFmtId="0" fontId="100" fillId="0" borderId="181" xfId="17" applyFont="1" applyBorder="1" applyAlignment="1">
      <alignment horizontal="center"/>
    </xf>
    <xf numFmtId="0" fontId="27" fillId="0" borderId="28" xfId="17" applyFont="1" applyBorder="1" applyAlignment="1"/>
    <xf numFmtId="0" fontId="102" fillId="0" borderId="28" xfId="17" applyFont="1" applyBorder="1" applyAlignment="1">
      <alignment horizontal="center"/>
    </xf>
    <xf numFmtId="0" fontId="103" fillId="0" borderId="28" xfId="17" applyFont="1" applyBorder="1" applyAlignment="1">
      <alignment horizontal="right"/>
    </xf>
    <xf numFmtId="0" fontId="102" fillId="0" borderId="181" xfId="17" applyFont="1" applyBorder="1" applyAlignment="1">
      <alignment horizontal="center"/>
    </xf>
    <xf numFmtId="1" fontId="79" fillId="0" borderId="3" xfId="16" applyNumberFormat="1" applyFont="1" applyFill="1" applyBorder="1" applyProtection="1">
      <protection locked="0"/>
    </xf>
    <xf numFmtId="1" fontId="79" fillId="0" borderId="4" xfId="16" applyNumberFormat="1" applyFont="1" applyFill="1" applyBorder="1" applyProtection="1">
      <protection locked="0"/>
    </xf>
    <xf numFmtId="1" fontId="79" fillId="0" borderId="22" xfId="16" applyNumberFormat="1" applyFont="1" applyFill="1" applyBorder="1" applyProtection="1">
      <protection locked="0"/>
    </xf>
    <xf numFmtId="1" fontId="18" fillId="0" borderId="4" xfId="16" applyNumberFormat="1" applyFont="1" applyFill="1" applyBorder="1" applyProtection="1">
      <protection locked="0"/>
    </xf>
    <xf numFmtId="1" fontId="18" fillId="0" borderId="22" xfId="16" applyNumberFormat="1" applyFont="1" applyFill="1" applyBorder="1" applyProtection="1">
      <protection locked="0"/>
    </xf>
    <xf numFmtId="1" fontId="79" fillId="13" borderId="4" xfId="16" applyNumberFormat="1" applyFont="1" applyFill="1" applyBorder="1" applyProtection="1">
      <protection locked="0"/>
    </xf>
    <xf numFmtId="0" fontId="10" fillId="0" borderId="0" xfId="18"/>
    <xf numFmtId="0" fontId="10" fillId="0" borderId="0" xfId="18" applyAlignment="1">
      <alignment horizontal="center"/>
    </xf>
    <xf numFmtId="2" fontId="10" fillId="0" borderId="0" xfId="18" applyNumberFormat="1"/>
    <xf numFmtId="0" fontId="10" fillId="0" borderId="0" xfId="18" applyFill="1" applyBorder="1"/>
    <xf numFmtId="0" fontId="70" fillId="0" borderId="0" xfId="18" applyFont="1"/>
    <xf numFmtId="2" fontId="76" fillId="0" borderId="145" xfId="18" applyNumberFormat="1" applyFont="1" applyFill="1" applyBorder="1" applyAlignment="1">
      <alignment vertical="center"/>
    </xf>
    <xf numFmtId="0" fontId="77" fillId="0" borderId="132" xfId="18" applyFont="1" applyFill="1" applyBorder="1" applyAlignment="1">
      <alignment horizontal="center" vertical="center"/>
    </xf>
    <xf numFmtId="2" fontId="76" fillId="0" borderId="144" xfId="18" applyNumberFormat="1" applyFont="1" applyFill="1" applyBorder="1" applyAlignment="1">
      <alignment vertical="center"/>
    </xf>
    <xf numFmtId="0" fontId="77" fillId="0" borderId="130" xfId="18" applyFont="1" applyFill="1" applyBorder="1" applyAlignment="1">
      <alignment horizontal="center" vertical="center"/>
    </xf>
    <xf numFmtId="0" fontId="10" fillId="0" borderId="0" xfId="18" applyFill="1"/>
    <xf numFmtId="2" fontId="77" fillId="0" borderId="145" xfId="18" applyNumberFormat="1" applyFont="1" applyFill="1" applyBorder="1" applyAlignment="1">
      <alignment vertical="center"/>
    </xf>
    <xf numFmtId="1" fontId="77" fillId="0" borderId="136" xfId="18" applyNumberFormat="1" applyFont="1" applyFill="1" applyBorder="1" applyAlignment="1">
      <alignment horizontal="center" vertical="center"/>
    </xf>
    <xf numFmtId="2" fontId="77" fillId="0" borderId="144" xfId="18" applyNumberFormat="1" applyFont="1" applyFill="1" applyBorder="1" applyAlignment="1">
      <alignment vertical="center"/>
    </xf>
    <xf numFmtId="1" fontId="77" fillId="0" borderId="69" xfId="18" applyNumberFormat="1" applyFont="1" applyFill="1" applyBorder="1" applyAlignment="1">
      <alignment horizontal="center" vertical="center"/>
    </xf>
    <xf numFmtId="0" fontId="76" fillId="0" borderId="66" xfId="18" applyFont="1" applyFill="1" applyBorder="1" applyAlignment="1">
      <alignment horizontal="left" vertical="center" wrapText="1"/>
    </xf>
    <xf numFmtId="2" fontId="77" fillId="0" borderId="143" xfId="18" applyNumberFormat="1" applyFont="1" applyFill="1" applyBorder="1" applyAlignment="1">
      <alignment vertical="center"/>
    </xf>
    <xf numFmtId="1" fontId="76" fillId="0" borderId="127" xfId="18" applyNumberFormat="1" applyFont="1" applyFill="1" applyBorder="1" applyAlignment="1">
      <alignment horizontal="center" vertical="center"/>
    </xf>
    <xf numFmtId="2" fontId="76" fillId="17" borderId="143" xfId="18" applyNumberFormat="1" applyFont="1" applyFill="1" applyBorder="1" applyAlignment="1">
      <alignment vertical="center"/>
    </xf>
    <xf numFmtId="0" fontId="76" fillId="17" borderId="124" xfId="18" applyFont="1" applyFill="1" applyBorder="1" applyAlignment="1">
      <alignment horizontal="left" vertical="center" wrapText="1"/>
    </xf>
    <xf numFmtId="0" fontId="76" fillId="17" borderId="123" xfId="18" applyFont="1" applyFill="1" applyBorder="1" applyAlignment="1">
      <alignment horizontal="center" vertical="center"/>
    </xf>
    <xf numFmtId="0" fontId="70" fillId="0" borderId="0" xfId="18" applyFont="1" applyFill="1"/>
    <xf numFmtId="0" fontId="70" fillId="0" borderId="0" xfId="18" applyFont="1" applyFill="1" applyBorder="1"/>
    <xf numFmtId="2" fontId="75" fillId="15" borderId="153" xfId="18" applyNumberFormat="1" applyFont="1" applyFill="1" applyBorder="1" applyAlignment="1">
      <alignment horizontal="center" vertical="center" wrapText="1"/>
    </xf>
    <xf numFmtId="2" fontId="74" fillId="15" borderId="152" xfId="18" applyNumberFormat="1" applyFont="1" applyFill="1" applyBorder="1" applyAlignment="1">
      <alignment horizontal="center" vertical="center" wrapText="1"/>
    </xf>
    <xf numFmtId="2" fontId="75" fillId="15" borderId="151" xfId="18" applyNumberFormat="1" applyFont="1" applyFill="1" applyBorder="1" applyAlignment="1">
      <alignment horizontal="center" vertical="center" wrapText="1"/>
    </xf>
    <xf numFmtId="0" fontId="74" fillId="15" borderId="149" xfId="18" applyFont="1" applyFill="1" applyBorder="1" applyAlignment="1">
      <alignment horizontal="center" vertical="center" wrapText="1"/>
    </xf>
    <xf numFmtId="0" fontId="10" fillId="0" borderId="142" xfId="18" applyBorder="1" applyAlignment="1">
      <alignment horizontal="center" vertical="center"/>
    </xf>
    <xf numFmtId="0" fontId="73" fillId="16" borderId="135" xfId="18" applyFont="1" applyFill="1" applyBorder="1" applyAlignment="1">
      <alignment horizontal="center" vertical="center" wrapText="1"/>
    </xf>
    <xf numFmtId="2" fontId="72" fillId="16" borderId="135" xfId="18" applyNumberFormat="1" applyFont="1" applyFill="1" applyBorder="1" applyAlignment="1">
      <alignment horizontal="center" vertical="center"/>
    </xf>
    <xf numFmtId="2" fontId="71" fillId="14" borderId="138" xfId="18" applyNumberFormat="1" applyFont="1" applyFill="1" applyBorder="1" applyAlignment="1">
      <alignment horizontal="center" vertical="center"/>
    </xf>
    <xf numFmtId="165" fontId="70" fillId="0" borderId="134" xfId="18" applyNumberFormat="1" applyFont="1" applyBorder="1" applyAlignment="1" applyProtection="1">
      <alignment horizontal="center" vertical="center"/>
      <protection locked="0"/>
    </xf>
    <xf numFmtId="165" fontId="70" fillId="0" borderId="141" xfId="18" applyNumberFormat="1" applyFont="1" applyBorder="1" applyAlignment="1" applyProtection="1">
      <alignment horizontal="center" vertical="center"/>
      <protection locked="0"/>
    </xf>
    <xf numFmtId="165" fontId="70" fillId="0" borderId="139" xfId="18" applyNumberFormat="1" applyFont="1" applyBorder="1" applyAlignment="1" applyProtection="1">
      <alignment horizontal="center" vertical="center"/>
      <protection locked="0"/>
    </xf>
    <xf numFmtId="165" fontId="71" fillId="6" borderId="140" xfId="18" applyNumberFormat="1" applyFont="1" applyFill="1" applyBorder="1" applyAlignment="1">
      <alignment horizontal="center" vertical="center"/>
    </xf>
    <xf numFmtId="165" fontId="70" fillId="0" borderId="137" xfId="18" applyNumberFormat="1" applyFont="1" applyBorder="1" applyAlignment="1" applyProtection="1">
      <alignment horizontal="center" vertical="center"/>
      <protection locked="0"/>
    </xf>
    <xf numFmtId="165" fontId="71" fillId="8" borderId="138" xfId="18" applyNumberFormat="1" applyFont="1" applyFill="1" applyBorder="1" applyAlignment="1">
      <alignment horizontal="center" vertical="center"/>
    </xf>
    <xf numFmtId="0" fontId="10" fillId="0" borderId="132" xfId="18" applyBorder="1" applyAlignment="1">
      <alignment horizontal="left" vertical="center"/>
    </xf>
    <xf numFmtId="0" fontId="10" fillId="0" borderId="131" xfId="18" applyBorder="1" applyAlignment="1">
      <alignment horizontal="center" vertical="center"/>
    </xf>
    <xf numFmtId="0" fontId="73" fillId="16" borderId="68" xfId="18" applyFont="1" applyFill="1" applyBorder="1" applyAlignment="1">
      <alignment horizontal="center" vertical="center" wrapText="1"/>
    </xf>
    <xf numFmtId="2" fontId="72" fillId="16" borderId="68" xfId="18" applyNumberFormat="1" applyFont="1" applyFill="1" applyBorder="1" applyAlignment="1">
      <alignment horizontal="center" vertical="center"/>
    </xf>
    <xf numFmtId="2" fontId="71" fillId="14" borderId="71" xfId="18" applyNumberFormat="1" applyFont="1" applyFill="1" applyBorder="1" applyAlignment="1">
      <alignment horizontal="center" vertical="center"/>
    </xf>
    <xf numFmtId="165" fontId="70" fillId="0" borderId="67" xfId="18" applyNumberFormat="1" applyFont="1" applyBorder="1" applyAlignment="1" applyProtection="1">
      <alignment horizontal="center" vertical="center"/>
      <protection locked="0"/>
    </xf>
    <xf numFmtId="165" fontId="70" fillId="0" borderId="86" xfId="18" applyNumberFormat="1" applyFont="1" applyBorder="1" applyAlignment="1" applyProtection="1">
      <alignment horizontal="center" vertical="center"/>
      <protection locked="0"/>
    </xf>
    <xf numFmtId="165" fontId="70" fillId="0" borderId="65" xfId="18" applyNumberFormat="1" applyFont="1" applyBorder="1" applyAlignment="1" applyProtection="1">
      <alignment horizontal="center" vertical="center"/>
      <protection locked="0"/>
    </xf>
    <xf numFmtId="165" fontId="71" fillId="6" borderId="72" xfId="18" applyNumberFormat="1" applyFont="1" applyFill="1" applyBorder="1" applyAlignment="1">
      <alignment horizontal="center" vertical="center"/>
    </xf>
    <xf numFmtId="165" fontId="70" fillId="0" borderId="70" xfId="18" applyNumberFormat="1" applyFont="1" applyBorder="1" applyAlignment="1" applyProtection="1">
      <alignment horizontal="center" vertical="center"/>
      <protection locked="0"/>
    </xf>
    <xf numFmtId="165" fontId="71" fillId="8" borderId="71" xfId="18" applyNumberFormat="1" applyFont="1" applyFill="1" applyBorder="1" applyAlignment="1">
      <alignment horizontal="center" vertical="center"/>
    </xf>
    <xf numFmtId="0" fontId="10" fillId="0" borderId="130" xfId="18" applyBorder="1" applyAlignment="1">
      <alignment horizontal="left" vertical="center"/>
    </xf>
    <xf numFmtId="0" fontId="10" fillId="0" borderId="129" xfId="18" applyBorder="1" applyAlignment="1">
      <alignment horizontal="center" vertical="center"/>
    </xf>
    <xf numFmtId="0" fontId="73" fillId="16" borderId="126" xfId="18" applyFont="1" applyFill="1" applyBorder="1" applyAlignment="1">
      <alignment horizontal="center" vertical="center" wrapText="1"/>
    </xf>
    <xf numFmtId="2" fontId="72" fillId="16" borderId="126" xfId="18" applyNumberFormat="1" applyFont="1" applyFill="1" applyBorder="1" applyAlignment="1">
      <alignment horizontal="center" vertical="center"/>
    </xf>
    <xf numFmtId="165" fontId="71" fillId="6" borderId="128" xfId="18" applyNumberFormat="1" applyFont="1" applyFill="1" applyBorder="1" applyAlignment="1">
      <alignment horizontal="center" vertical="center"/>
    </xf>
    <xf numFmtId="0" fontId="10" fillId="0" borderId="123" xfId="18" applyBorder="1" applyAlignment="1">
      <alignment horizontal="left" vertical="center"/>
    </xf>
    <xf numFmtId="0" fontId="10" fillId="0" borderId="0" xfId="18" applyAlignment="1">
      <alignment vertical="center"/>
    </xf>
    <xf numFmtId="0" fontId="69" fillId="15" borderId="64" xfId="18" applyFont="1" applyFill="1" applyBorder="1" applyAlignment="1">
      <alignment horizontal="center" vertical="center" textRotation="90" wrapText="1"/>
    </xf>
    <xf numFmtId="0" fontId="69" fillId="15" borderId="63" xfId="18" applyFont="1" applyFill="1" applyBorder="1" applyAlignment="1">
      <alignment horizontal="center" vertical="center" textRotation="90" wrapText="1"/>
    </xf>
    <xf numFmtId="0" fontId="10" fillId="7" borderId="74" xfId="18" applyFill="1" applyBorder="1" applyAlignment="1">
      <alignment horizontal="center" vertical="center"/>
    </xf>
    <xf numFmtId="0" fontId="9" fillId="0" borderId="0" xfId="19"/>
    <xf numFmtId="0" fontId="113" fillId="0" borderId="0" xfId="19" applyFont="1"/>
    <xf numFmtId="0" fontId="113" fillId="3" borderId="0" xfId="19" applyFont="1" applyFill="1"/>
    <xf numFmtId="0" fontId="112" fillId="3" borderId="0" xfId="19" applyFont="1" applyFill="1"/>
    <xf numFmtId="0" fontId="30" fillId="0" borderId="45" xfId="0" applyFont="1" applyFill="1" applyBorder="1" applyAlignment="1">
      <alignment horizontal="justify" vertical="center" wrapText="1"/>
    </xf>
    <xf numFmtId="0" fontId="31" fillId="0" borderId="45" xfId="0" applyFont="1" applyFill="1" applyBorder="1" applyAlignment="1">
      <alignment horizontal="justify" vertical="center" wrapText="1"/>
    </xf>
    <xf numFmtId="0" fontId="30" fillId="32" borderId="113" xfId="8" applyFont="1" applyFill="1" applyBorder="1" applyAlignment="1">
      <alignment horizontal="center" vertical="center" wrapText="1"/>
    </xf>
    <xf numFmtId="0" fontId="48" fillId="32" borderId="114" xfId="8" applyFont="1" applyFill="1" applyBorder="1" applyAlignment="1">
      <alignment horizontal="center" vertical="center" wrapText="1"/>
    </xf>
    <xf numFmtId="0" fontId="48" fillId="32" borderId="115" xfId="8" applyFont="1" applyFill="1" applyBorder="1" applyAlignment="1">
      <alignment horizontal="center" vertical="center" wrapText="1"/>
    </xf>
    <xf numFmtId="0" fontId="48" fillId="22" borderId="113" xfId="8" applyFont="1" applyFill="1" applyBorder="1" applyAlignment="1">
      <alignment horizontal="left" vertical="top" wrapText="1"/>
    </xf>
    <xf numFmtId="0" fontId="17" fillId="23" borderId="113" xfId="8" applyFill="1" applyBorder="1" applyAlignment="1">
      <alignment horizontal="center" vertical="center"/>
    </xf>
    <xf numFmtId="0" fontId="30" fillId="12" borderId="114" xfId="8" applyFont="1" applyFill="1" applyBorder="1" applyAlignment="1">
      <alignment horizontal="center" vertical="center"/>
    </xf>
    <xf numFmtId="0" fontId="30" fillId="12" borderId="115" xfId="8" applyFont="1" applyFill="1" applyBorder="1" applyAlignment="1">
      <alignment horizontal="center" vertical="center" wrapText="1"/>
    </xf>
    <xf numFmtId="0" fontId="55" fillId="22" borderId="168" xfId="0" applyFont="1" applyFill="1" applyBorder="1" applyAlignment="1">
      <alignment horizontal="center" vertical="center" textRotation="90" wrapText="1"/>
    </xf>
    <xf numFmtId="0" fontId="55" fillId="22" borderId="158" xfId="0" applyFont="1" applyFill="1" applyBorder="1" applyAlignment="1">
      <alignment horizontal="center" vertical="center" textRotation="90" wrapText="1"/>
    </xf>
    <xf numFmtId="0" fontId="45" fillId="22" borderId="169" xfId="0" applyFont="1" applyFill="1" applyBorder="1" applyAlignment="1">
      <alignment horizontal="center" vertical="center" wrapText="1"/>
    </xf>
    <xf numFmtId="0" fontId="45" fillId="22" borderId="168" xfId="0" applyFont="1" applyFill="1" applyBorder="1" applyAlignment="1">
      <alignment horizontal="center" vertical="center" textRotation="90" wrapText="1"/>
    </xf>
    <xf numFmtId="0" fontId="45" fillId="22" borderId="158" xfId="0" applyFont="1" applyFill="1" applyBorder="1" applyAlignment="1">
      <alignment horizontal="center" vertical="center" textRotation="90" wrapText="1"/>
    </xf>
    <xf numFmtId="0" fontId="45" fillId="22" borderId="169" xfId="0" applyFont="1" applyFill="1" applyBorder="1" applyAlignment="1">
      <alignment horizontal="center" vertical="center" textRotation="90" wrapText="1"/>
    </xf>
    <xf numFmtId="0" fontId="93" fillId="23" borderId="14" xfId="8" applyFont="1" applyFill="1" applyBorder="1" applyAlignment="1">
      <alignment horizontal="center" vertical="center" wrapText="1"/>
    </xf>
    <xf numFmtId="0" fontId="52" fillId="3" borderId="0" xfId="21" applyFont="1" applyFill="1"/>
    <xf numFmtId="0" fontId="50" fillId="3" borderId="0" xfId="21" applyFont="1" applyFill="1"/>
    <xf numFmtId="0" fontId="52" fillId="3" borderId="0" xfId="21" applyFont="1" applyFill="1" applyBorder="1"/>
    <xf numFmtId="0" fontId="52" fillId="3" borderId="45" xfId="21" applyFont="1" applyFill="1" applyBorder="1" applyAlignment="1">
      <alignment horizontal="center" vertical="center"/>
    </xf>
    <xf numFmtId="0" fontId="52" fillId="3" borderId="45" xfId="21" applyFont="1" applyFill="1" applyBorder="1" applyAlignment="1">
      <alignment horizontal="left" vertical="top" wrapText="1"/>
    </xf>
    <xf numFmtId="0" fontId="52" fillId="3" borderId="45" xfId="21" applyFont="1" applyFill="1" applyBorder="1" applyAlignment="1">
      <alignment vertical="center"/>
    </xf>
    <xf numFmtId="49" fontId="39" fillId="31" borderId="45" xfId="0" applyNumberFormat="1" applyFont="1" applyFill="1" applyBorder="1" applyAlignment="1">
      <alignment horizontal="center" vertical="center" wrapText="1"/>
    </xf>
    <xf numFmtId="0" fontId="115" fillId="7" borderId="45" xfId="0" applyFont="1" applyFill="1" applyBorder="1" applyAlignment="1">
      <alignment horizontal="center" vertical="center" wrapText="1"/>
    </xf>
    <xf numFmtId="0" fontId="116" fillId="7" borderId="45" xfId="0" applyFont="1" applyFill="1" applyBorder="1" applyAlignment="1">
      <alignment horizontal="justify" vertical="center" wrapText="1"/>
    </xf>
    <xf numFmtId="0" fontId="116" fillId="7" borderId="45" xfId="0" applyFont="1" applyFill="1" applyBorder="1" applyAlignment="1">
      <alignment horizontal="center" vertical="center" wrapText="1"/>
    </xf>
    <xf numFmtId="0" fontId="98" fillId="33" borderId="31" xfId="17" applyFont="1" applyFill="1" applyBorder="1" applyAlignment="1">
      <alignment horizontal="center"/>
    </xf>
    <xf numFmtId="0" fontId="98" fillId="33" borderId="173" xfId="17" applyFont="1" applyFill="1" applyBorder="1" applyAlignment="1">
      <alignment horizontal="center"/>
    </xf>
    <xf numFmtId="0" fontId="98" fillId="33" borderId="174" xfId="17" applyFont="1" applyFill="1" applyBorder="1" applyAlignment="1">
      <alignment horizontal="center"/>
    </xf>
    <xf numFmtId="0" fontId="99" fillId="33" borderId="173" xfId="17" applyFont="1" applyFill="1" applyBorder="1" applyAlignment="1">
      <alignment horizontal="center"/>
    </xf>
    <xf numFmtId="0" fontId="99" fillId="33" borderId="174" xfId="17" applyFont="1" applyFill="1" applyBorder="1" applyAlignment="1">
      <alignment horizontal="center"/>
    </xf>
    <xf numFmtId="0" fontId="108" fillId="3" borderId="14" xfId="0" applyFont="1" applyFill="1" applyBorder="1" applyAlignment="1">
      <alignment vertical="center" wrapText="1"/>
    </xf>
    <xf numFmtId="0" fontId="20" fillId="0" borderId="154" xfId="0" applyFont="1" applyBorder="1" applyAlignment="1">
      <alignment horizontal="center" vertical="center"/>
    </xf>
    <xf numFmtId="0" fontId="45" fillId="22" borderId="0" xfId="0" applyFont="1" applyFill="1" applyBorder="1" applyAlignment="1">
      <alignment horizontal="center" vertical="center" textRotation="90" wrapText="1"/>
    </xf>
    <xf numFmtId="0" fontId="39" fillId="0" borderId="198" xfId="0" applyFont="1" applyBorder="1" applyAlignment="1">
      <alignment horizontal="center" vertical="center" wrapText="1"/>
    </xf>
    <xf numFmtId="0" fontId="93" fillId="23" borderId="30" xfId="8" applyFont="1" applyFill="1" applyBorder="1" applyAlignment="1">
      <alignment horizontal="center" vertical="center" wrapText="1"/>
    </xf>
    <xf numFmtId="0" fontId="24" fillId="0" borderId="52" xfId="8" applyFont="1" applyFill="1" applyBorder="1" applyAlignment="1">
      <alignment vertical="top" wrapText="1"/>
    </xf>
    <xf numFmtId="0" fontId="24" fillId="0" borderId="9" xfId="8" applyFont="1" applyFill="1" applyBorder="1" applyAlignment="1">
      <alignment vertical="top" wrapText="1"/>
    </xf>
    <xf numFmtId="0" fontId="120" fillId="0" borderId="25" xfId="0" applyFont="1" applyFill="1" applyBorder="1" applyAlignment="1">
      <alignment horizontal="center" vertical="center" wrapText="1"/>
    </xf>
    <xf numFmtId="0" fontId="90" fillId="34" borderId="32" xfId="8" applyFont="1" applyFill="1" applyBorder="1" applyAlignment="1">
      <alignment horizontal="center" vertical="center" wrapText="1"/>
    </xf>
    <xf numFmtId="0" fontId="90" fillId="34" borderId="27" xfId="8" applyFont="1" applyFill="1" applyBorder="1" applyAlignment="1">
      <alignment horizontal="center" vertical="center" wrapText="1"/>
    </xf>
    <xf numFmtId="0" fontId="90" fillId="34" borderId="23" xfId="8" applyFont="1" applyFill="1" applyBorder="1" applyAlignment="1">
      <alignment horizontal="center" vertical="center" wrapText="1"/>
    </xf>
    <xf numFmtId="0" fontId="52" fillId="35" borderId="30" xfId="21" applyFont="1" applyFill="1" applyBorder="1"/>
    <xf numFmtId="0" fontId="52" fillId="35" borderId="39" xfId="21" applyFont="1" applyFill="1" applyBorder="1"/>
    <xf numFmtId="0" fontId="52" fillId="35" borderId="35" xfId="21" applyFont="1" applyFill="1" applyBorder="1"/>
    <xf numFmtId="0" fontId="74" fillId="3" borderId="0" xfId="18" applyFont="1" applyFill="1" applyBorder="1" applyAlignment="1">
      <alignment vertical="center" wrapText="1"/>
    </xf>
    <xf numFmtId="0" fontId="70" fillId="3" borderId="0" xfId="18" applyFont="1" applyFill="1"/>
    <xf numFmtId="0" fontId="78" fillId="3" borderId="0" xfId="18" applyFont="1" applyFill="1" applyBorder="1" applyAlignment="1">
      <alignment vertical="center" wrapText="1"/>
    </xf>
    <xf numFmtId="0" fontId="10" fillId="3" borderId="0" xfId="18" applyFill="1"/>
    <xf numFmtId="0" fontId="10" fillId="3" borderId="0" xfId="18" applyFill="1" applyBorder="1"/>
    <xf numFmtId="1" fontId="77" fillId="3" borderId="0" xfId="18" applyNumberFormat="1" applyFont="1" applyFill="1" applyBorder="1" applyAlignment="1">
      <alignment horizontal="center" vertical="center"/>
    </xf>
    <xf numFmtId="2" fontId="77" fillId="3" borderId="0" xfId="18" applyNumberFormat="1" applyFont="1" applyFill="1" applyBorder="1" applyAlignment="1">
      <alignment vertical="center"/>
    </xf>
    <xf numFmtId="2" fontId="10" fillId="3" borderId="0" xfId="18" applyNumberFormat="1" applyFill="1"/>
    <xf numFmtId="0" fontId="10" fillId="3" borderId="0" xfId="18" applyFill="1" applyBorder="1" applyAlignment="1">
      <alignment horizontal="center"/>
    </xf>
    <xf numFmtId="0" fontId="10" fillId="3" borderId="0" xfId="18" applyFill="1" applyBorder="1" applyAlignment="1">
      <alignment vertical="center" wrapText="1"/>
    </xf>
    <xf numFmtId="0" fontId="10" fillId="3" borderId="0" xfId="18" applyFill="1" applyAlignment="1">
      <alignment horizontal="center"/>
    </xf>
    <xf numFmtId="2" fontId="68" fillId="3" borderId="0" xfId="18" applyNumberFormat="1" applyFont="1" applyFill="1"/>
    <xf numFmtId="0" fontId="67" fillId="3" borderId="0" xfId="18" applyFont="1" applyFill="1" applyBorder="1" applyAlignment="1"/>
    <xf numFmtId="0" fontId="10" fillId="3" borderId="0" xfId="18" applyFill="1" applyAlignment="1">
      <alignment vertical="center"/>
    </xf>
    <xf numFmtId="0" fontId="70" fillId="3" borderId="0" xfId="18" applyFont="1" applyFill="1" applyBorder="1" applyAlignment="1">
      <alignment vertical="center" wrapText="1"/>
    </xf>
    <xf numFmtId="0" fontId="70" fillId="3" borderId="0" xfId="18" applyFont="1" applyFill="1" applyAlignment="1">
      <alignment horizontal="center"/>
    </xf>
    <xf numFmtId="0" fontId="10" fillId="3" borderId="0" xfId="18" applyFill="1" applyAlignment="1">
      <alignment vertical="top" wrapText="1"/>
    </xf>
    <xf numFmtId="0" fontId="17" fillId="3" borderId="0" xfId="8" applyFill="1"/>
    <xf numFmtId="0" fontId="122" fillId="3" borderId="0" xfId="7" applyFont="1" applyFill="1"/>
    <xf numFmtId="0" fontId="122" fillId="0" borderId="0" xfId="7" applyFont="1"/>
    <xf numFmtId="0" fontId="39" fillId="3" borderId="0" xfId="1" applyFont="1" applyFill="1" applyBorder="1" applyAlignment="1">
      <alignment vertical="center"/>
    </xf>
    <xf numFmtId="0" fontId="51" fillId="3" borderId="0" xfId="7" applyFont="1" applyFill="1" applyAlignment="1">
      <alignment horizontal="center" vertical="center" wrapText="1"/>
    </xf>
    <xf numFmtId="0" fontId="39" fillId="3" borderId="0" xfId="1" applyFont="1" applyFill="1" applyBorder="1" applyAlignment="1">
      <alignment horizontal="center" vertical="center"/>
    </xf>
    <xf numFmtId="0" fontId="52" fillId="3" borderId="0" xfId="19" applyFont="1" applyFill="1"/>
    <xf numFmtId="0" fontId="35" fillId="3" borderId="0" xfId="0" applyFont="1" applyFill="1"/>
    <xf numFmtId="0" fontId="52" fillId="0" borderId="0" xfId="19" applyFont="1"/>
    <xf numFmtId="0" fontId="52" fillId="12" borderId="17" xfId="19" applyFont="1" applyFill="1" applyBorder="1"/>
    <xf numFmtId="0" fontId="52" fillId="0" borderId="8" xfId="19" applyFont="1" applyBorder="1"/>
    <xf numFmtId="0" fontId="121" fillId="0" borderId="8" xfId="19" applyFont="1" applyBorder="1" applyAlignment="1">
      <alignment horizontal="center" vertical="center"/>
    </xf>
    <xf numFmtId="0" fontId="52" fillId="0" borderId="45" xfId="19" applyFont="1" applyBorder="1"/>
    <xf numFmtId="0" fontId="121" fillId="0" borderId="45" xfId="19" applyFont="1" applyBorder="1" applyAlignment="1">
      <alignment horizontal="center" vertical="center"/>
    </xf>
    <xf numFmtId="0" fontId="30" fillId="2" borderId="14" xfId="8" applyFont="1" applyFill="1" applyBorder="1" applyAlignment="1">
      <alignment horizontal="center" vertical="center"/>
    </xf>
    <xf numFmtId="0" fontId="24" fillId="0" borderId="8" xfId="8" applyFont="1" applyBorder="1" applyAlignment="1">
      <alignment vertical="top" wrapText="1"/>
    </xf>
    <xf numFmtId="0" fontId="24" fillId="0" borderId="45" xfId="8" applyFont="1" applyBorder="1" applyAlignment="1">
      <alignment vertical="top" wrapText="1"/>
    </xf>
    <xf numFmtId="0" fontId="46" fillId="0" borderId="0" xfId="8" applyFont="1" applyAlignment="1">
      <alignment horizontal="left" wrapText="1"/>
    </xf>
    <xf numFmtId="0" fontId="39" fillId="0" borderId="0" xfId="0" applyFont="1" applyAlignment="1">
      <alignment horizontal="center" vertical="center" wrapText="1"/>
    </xf>
    <xf numFmtId="0" fontId="35" fillId="3" borderId="0" xfId="8" applyFont="1" applyFill="1"/>
    <xf numFmtId="0" fontId="31" fillId="3" borderId="0" xfId="0" applyFont="1" applyFill="1" applyBorder="1" applyAlignment="1">
      <alignment vertical="center"/>
    </xf>
    <xf numFmtId="0" fontId="35" fillId="3" borderId="0" xfId="0" applyFont="1" applyFill="1" applyBorder="1"/>
    <xf numFmtId="0" fontId="60" fillId="3" borderId="0" xfId="8" applyFont="1" applyFill="1" applyAlignment="1">
      <alignment horizontal="left" vertical="center"/>
    </xf>
    <xf numFmtId="0" fontId="41" fillId="3" borderId="0" xfId="21" applyFont="1" applyFill="1" applyAlignment="1">
      <alignment vertical="top" wrapText="1"/>
    </xf>
    <xf numFmtId="0" fontId="48" fillId="3" borderId="0" xfId="21" applyFont="1" applyFill="1" applyAlignment="1">
      <alignment horizontal="left" vertical="top" wrapText="1"/>
    </xf>
    <xf numFmtId="0" fontId="48" fillId="3" borderId="0" xfId="21" applyFont="1" applyFill="1" applyAlignment="1">
      <alignment wrapText="1"/>
    </xf>
    <xf numFmtId="0" fontId="41" fillId="3" borderId="0" xfId="21" applyFont="1" applyFill="1"/>
    <xf numFmtId="0" fontId="123" fillId="0" borderId="0" xfId="0" applyFont="1" applyFill="1" applyBorder="1" applyAlignment="1" applyProtection="1">
      <alignment horizontal="left"/>
      <protection locked="0"/>
    </xf>
    <xf numFmtId="0" fontId="123" fillId="0" borderId="0" xfId="0" applyFont="1" applyAlignment="1" applyProtection="1">
      <alignment horizontal="left"/>
      <protection locked="0"/>
    </xf>
    <xf numFmtId="0" fontId="123" fillId="0" borderId="0" xfId="0" applyFont="1" applyAlignment="1" applyProtection="1">
      <alignment horizontal="right"/>
      <protection locked="0"/>
    </xf>
    <xf numFmtId="0" fontId="126" fillId="3" borderId="0" xfId="0" applyFont="1" applyFill="1" applyAlignment="1" applyProtection="1">
      <alignment horizontal="right"/>
      <protection locked="0"/>
    </xf>
    <xf numFmtId="0" fontId="126" fillId="3" borderId="0" xfId="0" applyFont="1" applyFill="1" applyAlignment="1" applyProtection="1">
      <alignment horizontal="center"/>
      <protection locked="0"/>
    </xf>
    <xf numFmtId="0" fontId="128" fillId="0" borderId="0" xfId="0" applyFont="1" applyAlignment="1" applyProtection="1">
      <alignment horizontal="right"/>
      <protection locked="0"/>
    </xf>
    <xf numFmtId="0" fontId="129" fillId="0" borderId="0" xfId="0" applyFont="1" applyAlignment="1" applyProtection="1">
      <alignment vertical="center" wrapText="1"/>
      <protection locked="0"/>
    </xf>
    <xf numFmtId="0" fontId="131" fillId="0" borderId="0" xfId="0" applyFont="1" applyAlignment="1" applyProtection="1">
      <alignment horizontal="left"/>
      <protection locked="0"/>
    </xf>
    <xf numFmtId="0" fontId="35" fillId="0" borderId="0" xfId="0" applyFont="1" applyProtection="1">
      <protection locked="0"/>
    </xf>
    <xf numFmtId="0" fontId="133" fillId="37" borderId="173" xfId="0" applyFont="1" applyFill="1" applyBorder="1" applyAlignment="1">
      <alignment horizontal="center" vertical="center" wrapText="1" shrinkToFit="1"/>
    </xf>
    <xf numFmtId="0" fontId="133" fillId="37" borderId="173" xfId="0" applyFont="1" applyFill="1" applyBorder="1" applyAlignment="1">
      <alignment horizontal="center" vertical="top" wrapText="1" shrinkToFit="1"/>
    </xf>
    <xf numFmtId="0" fontId="133" fillId="15" borderId="173" xfId="0" applyFont="1" applyFill="1" applyBorder="1" applyAlignment="1">
      <alignment horizontal="center" vertical="center" wrapText="1" shrinkToFit="1"/>
    </xf>
    <xf numFmtId="0" fontId="30" fillId="8" borderId="45" xfId="24" applyFont="1" applyFill="1" applyBorder="1" applyAlignment="1">
      <alignment horizontal="justify" vertical="center" wrapText="1" shrinkToFit="1"/>
    </xf>
    <xf numFmtId="0" fontId="30" fillId="8" borderId="45" xfId="24" applyFont="1" applyFill="1" applyBorder="1" applyAlignment="1">
      <alignment horizontal="center" vertical="center" wrapText="1" shrinkToFit="1"/>
    </xf>
    <xf numFmtId="0" fontId="30" fillId="8" borderId="8" xfId="0" applyFont="1" applyFill="1" applyBorder="1" applyAlignment="1">
      <alignment horizontal="justify" vertical="center" wrapText="1" shrinkToFit="1"/>
    </xf>
    <xf numFmtId="0" fontId="30" fillId="8" borderId="8" xfId="0" applyFont="1" applyFill="1" applyBorder="1" applyAlignment="1">
      <alignment vertical="top" wrapText="1" shrinkToFit="1"/>
    </xf>
    <xf numFmtId="0" fontId="30" fillId="8" borderId="45" xfId="0" applyFont="1" applyFill="1" applyBorder="1" applyAlignment="1">
      <alignment vertical="center" wrapText="1" shrinkToFit="1"/>
    </xf>
    <xf numFmtId="0" fontId="30" fillId="8" borderId="45" xfId="0" applyFont="1" applyFill="1" applyBorder="1" applyAlignment="1">
      <alignment horizontal="center" vertical="center" wrapText="1" shrinkToFit="1"/>
    </xf>
    <xf numFmtId="0" fontId="30" fillId="8" borderId="45" xfId="0" applyFont="1" applyFill="1" applyBorder="1" applyAlignment="1">
      <alignment horizontal="justify" vertical="center" wrapText="1" shrinkToFit="1"/>
    </xf>
    <xf numFmtId="0" fontId="30" fillId="8" borderId="45" xfId="0" applyFont="1" applyFill="1" applyBorder="1" applyAlignment="1">
      <alignment horizontal="left" vertical="center" wrapText="1" shrinkToFit="1"/>
    </xf>
    <xf numFmtId="0" fontId="30" fillId="8" borderId="45" xfId="0" applyFont="1" applyFill="1" applyBorder="1" applyAlignment="1">
      <alignment vertical="top" wrapText="1" shrinkToFit="1"/>
    </xf>
    <xf numFmtId="0" fontId="30" fillId="8" borderId="45" xfId="24" applyFont="1" applyFill="1" applyBorder="1" applyAlignment="1">
      <alignment horizontal="left" vertical="center" wrapText="1"/>
    </xf>
    <xf numFmtId="0" fontId="30" fillId="8" borderId="8" xfId="24" applyFont="1" applyFill="1" applyBorder="1" applyAlignment="1">
      <alignment horizontal="justify" vertical="center" wrapText="1" shrinkToFit="1"/>
    </xf>
    <xf numFmtId="0" fontId="30" fillId="8" borderId="8" xfId="24" applyFont="1" applyFill="1" applyBorder="1" applyAlignment="1">
      <alignment horizontal="center" vertical="center" wrapText="1" shrinkToFit="1"/>
    </xf>
    <xf numFmtId="0" fontId="30" fillId="8" borderId="45" xfId="24" applyFont="1" applyFill="1" applyBorder="1" applyAlignment="1">
      <alignment vertical="center" wrapText="1"/>
    </xf>
    <xf numFmtId="0" fontId="30" fillId="8" borderId="8" xfId="24" applyFont="1" applyFill="1" applyBorder="1" applyAlignment="1">
      <alignment horizontal="left" vertical="center" wrapText="1"/>
    </xf>
    <xf numFmtId="0" fontId="30" fillId="8" borderId="8" xfId="24" applyFont="1" applyFill="1" applyBorder="1" applyAlignment="1">
      <alignment vertical="center" wrapText="1"/>
    </xf>
    <xf numFmtId="0" fontId="30" fillId="8" borderId="8" xfId="24" applyFont="1" applyFill="1" applyBorder="1" applyAlignment="1">
      <alignment horizontal="justify" vertical="center" wrapText="1"/>
    </xf>
    <xf numFmtId="0" fontId="30" fillId="8" borderId="45" xfId="24" applyFont="1" applyFill="1" applyBorder="1" applyAlignment="1">
      <alignment horizontal="center" vertical="center" wrapText="1"/>
    </xf>
    <xf numFmtId="0" fontId="31" fillId="8" borderId="45" xfId="24" applyFont="1" applyFill="1" applyBorder="1" applyAlignment="1">
      <alignment horizontal="center" vertical="center" wrapText="1"/>
    </xf>
    <xf numFmtId="0" fontId="30" fillId="8" borderId="45" xfId="24" applyFont="1" applyFill="1" applyBorder="1" applyAlignment="1">
      <alignment horizontal="justify" vertical="center" wrapText="1"/>
    </xf>
    <xf numFmtId="0" fontId="30" fillId="8" borderId="45" xfId="24" applyFont="1" applyFill="1" applyBorder="1" applyAlignment="1">
      <alignment horizontal="left" vertical="top"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48" fillId="3" borderId="0" xfId="24" applyFont="1" applyFill="1"/>
    <xf numFmtId="0" fontId="49" fillId="0" borderId="0" xfId="0" applyFont="1"/>
    <xf numFmtId="0" fontId="48" fillId="0" borderId="0" xfId="0" applyFont="1" applyAlignment="1">
      <alignment wrapText="1"/>
    </xf>
    <xf numFmtId="0" fontId="48" fillId="0" borderId="0" xfId="0" applyFont="1" applyAlignment="1">
      <alignment vertical="top" wrapText="1"/>
    </xf>
    <xf numFmtId="0" fontId="48" fillId="0" borderId="0" xfId="0" applyFont="1" applyAlignment="1">
      <alignment horizontal="left" wrapText="1"/>
    </xf>
    <xf numFmtId="0" fontId="35" fillId="0" borderId="0" xfId="0" applyFont="1" applyAlignment="1">
      <alignment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9" fontId="30" fillId="8" borderId="8" xfId="0" applyNumberFormat="1" applyFont="1" applyFill="1" applyBorder="1" applyAlignment="1">
      <alignment vertical="center" wrapText="1" shrinkToFit="1"/>
    </xf>
    <xf numFmtId="8" fontId="30" fillId="8" borderId="8" xfId="0" applyNumberFormat="1" applyFont="1" applyFill="1" applyBorder="1" applyAlignment="1">
      <alignment vertical="center" wrapText="1" shrinkToFit="1"/>
    </xf>
    <xf numFmtId="6" fontId="30" fillId="8" borderId="8" xfId="0" applyNumberFormat="1" applyFont="1" applyFill="1" applyBorder="1" applyAlignment="1">
      <alignment vertical="center" wrapText="1" shrinkToFit="1"/>
    </xf>
    <xf numFmtId="0" fontId="34" fillId="14" borderId="104" xfId="2" applyFont="1" applyFill="1" applyBorder="1" applyAlignment="1" applyProtection="1">
      <alignment vertical="top" wrapText="1"/>
      <protection locked="0"/>
    </xf>
    <xf numFmtId="0" fontId="34" fillId="14" borderId="101" xfId="2" applyFont="1" applyFill="1" applyBorder="1" applyAlignment="1" applyProtection="1">
      <alignment vertical="top" wrapText="1"/>
      <protection locked="0"/>
    </xf>
    <xf numFmtId="0" fontId="34" fillId="14" borderId="105" xfId="2" applyFont="1" applyFill="1" applyBorder="1" applyAlignment="1" applyProtection="1">
      <alignment vertical="top" wrapText="1"/>
      <protection locked="0"/>
    </xf>
    <xf numFmtId="165" fontId="70" fillId="0" borderId="78" xfId="18" applyNumberFormat="1" applyFont="1" applyBorder="1" applyAlignment="1" applyProtection="1">
      <alignment horizontal="center" vertical="center"/>
      <protection locked="0"/>
    </xf>
    <xf numFmtId="165" fontId="71" fillId="8" borderId="205" xfId="18" applyNumberFormat="1" applyFont="1" applyFill="1" applyBorder="1" applyAlignment="1">
      <alignment horizontal="center" vertical="center"/>
    </xf>
    <xf numFmtId="165" fontId="70" fillId="0" borderId="76" xfId="18" applyNumberFormat="1" applyFont="1" applyBorder="1" applyAlignment="1" applyProtection="1">
      <alignment horizontal="center" vertical="center"/>
      <protection locked="0"/>
    </xf>
    <xf numFmtId="165" fontId="71" fillId="6" borderId="206" xfId="18" applyNumberFormat="1" applyFont="1" applyFill="1" applyBorder="1" applyAlignment="1">
      <alignment horizontal="center" vertical="center"/>
    </xf>
    <xf numFmtId="165" fontId="70" fillId="0" borderId="207" xfId="18" applyNumberFormat="1" applyFont="1" applyBorder="1" applyAlignment="1" applyProtection="1">
      <alignment horizontal="center" vertical="center"/>
      <protection locked="0"/>
    </xf>
    <xf numFmtId="165" fontId="70" fillId="0" borderId="208" xfId="18" applyNumberFormat="1" applyFont="1" applyBorder="1" applyAlignment="1" applyProtection="1">
      <alignment horizontal="center" vertical="center"/>
      <protection locked="0"/>
    </xf>
    <xf numFmtId="2" fontId="71" fillId="14" borderId="205" xfId="18" applyNumberFormat="1" applyFont="1" applyFill="1" applyBorder="1" applyAlignment="1">
      <alignment horizontal="center" vertical="center"/>
    </xf>
    <xf numFmtId="0" fontId="82" fillId="8" borderId="217" xfId="18" applyFont="1" applyFill="1" applyBorder="1" applyAlignment="1">
      <alignment vertical="top" wrapText="1"/>
    </xf>
    <xf numFmtId="0" fontId="66" fillId="8" borderId="217" xfId="18" applyFont="1" applyFill="1" applyBorder="1" applyAlignment="1">
      <alignment vertical="top" wrapText="1"/>
    </xf>
    <xf numFmtId="0" fontId="62" fillId="8" borderId="218" xfId="18" applyFont="1" applyFill="1" applyBorder="1" applyAlignment="1">
      <alignment horizontal="center" vertical="center" textRotation="90" wrapText="1"/>
    </xf>
    <xf numFmtId="0" fontId="65" fillId="6" borderId="219" xfId="18" applyFont="1" applyFill="1" applyBorder="1" applyAlignment="1">
      <alignment horizontal="left" vertical="top" wrapText="1"/>
    </xf>
    <xf numFmtId="0" fontId="58" fillId="6" borderId="217" xfId="18" applyFont="1" applyFill="1" applyBorder="1" applyAlignment="1">
      <alignment horizontal="left" vertical="top" wrapText="1"/>
    </xf>
    <xf numFmtId="0" fontId="65" fillId="6" borderId="217" xfId="18" applyFont="1" applyFill="1" applyBorder="1" applyAlignment="1">
      <alignment horizontal="left" vertical="top" wrapText="1"/>
    </xf>
    <xf numFmtId="0" fontId="62" fillId="6" borderId="220" xfId="18" applyFont="1" applyFill="1" applyBorder="1" applyAlignment="1">
      <alignment horizontal="center" vertical="center" textRotation="90" wrapText="1"/>
    </xf>
    <xf numFmtId="0" fontId="65" fillId="14" borderId="219" xfId="18" applyFont="1" applyFill="1" applyBorder="1" applyAlignment="1">
      <alignment horizontal="left" vertical="top" wrapText="1"/>
    </xf>
    <xf numFmtId="0" fontId="62" fillId="14" borderId="222" xfId="18" applyFont="1" applyFill="1" applyBorder="1" applyAlignment="1">
      <alignment horizontal="center" vertical="center" textRotation="90" wrapText="1"/>
    </xf>
    <xf numFmtId="0" fontId="30" fillId="8" borderId="45" xfId="24" applyFont="1" applyFill="1" applyBorder="1" applyAlignment="1">
      <alignment vertical="center" wrapText="1" shrinkToFit="1"/>
    </xf>
    <xf numFmtId="0" fontId="30" fillId="8" borderId="196" xfId="0" applyFont="1" applyFill="1" applyBorder="1" applyAlignment="1">
      <alignment vertical="top" wrapText="1" shrinkToFit="1"/>
    </xf>
    <xf numFmtId="0" fontId="30" fillId="8" borderId="196" xfId="24" applyFont="1" applyFill="1" applyBorder="1" applyAlignment="1">
      <alignment vertical="center" wrapText="1"/>
    </xf>
    <xf numFmtId="0" fontId="30" fillId="8" borderId="199" xfId="0" applyFont="1" applyFill="1" applyBorder="1" applyAlignment="1">
      <alignment vertical="center" wrapText="1" shrinkToFit="1"/>
    </xf>
    <xf numFmtId="0" fontId="30" fillId="8" borderId="196" xfId="24" applyFont="1" applyFill="1" applyBorder="1" applyAlignment="1">
      <alignment vertical="center" wrapText="1" shrinkToFit="1"/>
    </xf>
    <xf numFmtId="0" fontId="58" fillId="14" borderId="221" xfId="18" applyFont="1" applyFill="1" applyBorder="1" applyAlignment="1">
      <alignment horizontal="left" vertical="top" wrapText="1"/>
    </xf>
    <xf numFmtId="0" fontId="31" fillId="23" borderId="115" xfId="0" applyFont="1" applyFill="1" applyBorder="1" applyAlignment="1">
      <alignment horizontal="center" vertical="center"/>
    </xf>
    <xf numFmtId="0" fontId="30" fillId="12" borderId="118" xfId="0" applyFont="1" applyFill="1" applyBorder="1" applyAlignment="1">
      <alignment horizontal="center" vertical="center" wrapText="1"/>
    </xf>
    <xf numFmtId="0" fontId="30" fillId="12" borderId="114" xfId="0" applyFont="1" applyFill="1" applyBorder="1" applyAlignment="1">
      <alignment horizontal="center" vertical="center"/>
    </xf>
    <xf numFmtId="0" fontId="30" fillId="12" borderId="114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30" fillId="2" borderId="0" xfId="0" applyFont="1" applyFill="1" applyBorder="1" applyAlignment="1">
      <alignment vertical="top" wrapText="1"/>
    </xf>
    <xf numFmtId="0" fontId="30" fillId="2" borderId="0" xfId="0" applyFont="1" applyFill="1" applyAlignment="1">
      <alignment vertical="top" wrapText="1"/>
    </xf>
    <xf numFmtId="0" fontId="83" fillId="0" borderId="0" xfId="0" applyFont="1" applyFill="1" applyBorder="1" applyAlignment="1">
      <alignment vertical="center" textRotation="90" wrapText="1"/>
    </xf>
    <xf numFmtId="0" fontId="30" fillId="3" borderId="0" xfId="0" applyFont="1" applyFill="1" applyBorder="1" applyAlignment="1">
      <alignment vertical="top" wrapText="1"/>
    </xf>
    <xf numFmtId="0" fontId="30" fillId="0" borderId="3" xfId="0" applyFont="1" applyFill="1" applyBorder="1"/>
    <xf numFmtId="0" fontId="35" fillId="3" borderId="4" xfId="0" applyFont="1" applyFill="1" applyBorder="1" applyAlignment="1">
      <alignment vertical="center" wrapText="1"/>
    </xf>
    <xf numFmtId="0" fontId="30" fillId="2" borderId="5" xfId="0" applyFont="1" applyFill="1" applyBorder="1"/>
    <xf numFmtId="0" fontId="35" fillId="3" borderId="45" xfId="0" applyFont="1" applyFill="1" applyBorder="1" applyAlignment="1">
      <alignment vertical="center" wrapText="1"/>
    </xf>
    <xf numFmtId="0" fontId="31" fillId="0" borderId="223" xfId="0" applyFont="1" applyFill="1" applyBorder="1" applyAlignment="1">
      <alignment horizontal="left" vertical="center" wrapText="1"/>
    </xf>
    <xf numFmtId="0" fontId="30" fillId="0" borderId="223" xfId="0" applyFont="1" applyFill="1" applyBorder="1" applyAlignment="1">
      <alignment horizontal="center" vertical="center" wrapText="1"/>
    </xf>
    <xf numFmtId="0" fontId="30" fillId="0" borderId="223" xfId="0" applyFont="1" applyFill="1" applyBorder="1" applyAlignment="1">
      <alignment horizontal="left" vertical="center" wrapText="1"/>
    </xf>
    <xf numFmtId="0" fontId="31" fillId="3" borderId="223" xfId="0" applyFont="1" applyFill="1" applyBorder="1" applyAlignment="1">
      <alignment horizontal="left" vertical="center" wrapText="1"/>
    </xf>
    <xf numFmtId="0" fontId="30" fillId="3" borderId="223" xfId="0" applyFont="1" applyFill="1" applyBorder="1" applyAlignment="1">
      <alignment horizontal="center" vertical="center" wrapText="1"/>
    </xf>
    <xf numFmtId="0" fontId="30" fillId="3" borderId="223" xfId="0" applyFont="1" applyFill="1" applyBorder="1" applyAlignment="1">
      <alignment vertical="center" wrapText="1"/>
    </xf>
    <xf numFmtId="0" fontId="35" fillId="3" borderId="223" xfId="8" applyFont="1" applyFill="1" applyBorder="1" applyAlignment="1">
      <alignment horizontal="left"/>
    </xf>
    <xf numFmtId="0" fontId="35" fillId="3" borderId="223" xfId="8" applyFont="1" applyFill="1" applyBorder="1"/>
    <xf numFmtId="0" fontId="61" fillId="10" borderId="89" xfId="2" applyFont="1" applyFill="1" applyBorder="1" applyAlignment="1">
      <alignment horizontal="left" vertical="center" wrapText="1"/>
    </xf>
    <xf numFmtId="0" fontId="39" fillId="5" borderId="116" xfId="0" applyFont="1" applyFill="1" applyBorder="1" applyAlignment="1">
      <alignment vertical="center"/>
    </xf>
    <xf numFmtId="0" fontId="39" fillId="5" borderId="117" xfId="0" applyFont="1" applyFill="1" applyBorder="1" applyAlignment="1">
      <alignment vertical="center"/>
    </xf>
    <xf numFmtId="0" fontId="39" fillId="5" borderId="108" xfId="0" applyFont="1" applyFill="1" applyBorder="1" applyAlignment="1">
      <alignment vertical="center"/>
    </xf>
    <xf numFmtId="0" fontId="48" fillId="22" borderId="114" xfId="8" applyFont="1" applyFill="1" applyBorder="1" applyAlignment="1">
      <alignment vertical="top" wrapText="1"/>
    </xf>
    <xf numFmtId="0" fontId="48" fillId="22" borderId="115" xfId="8" applyFont="1" applyFill="1" applyBorder="1" applyAlignment="1">
      <alignment horizontal="center" vertical="top" wrapText="1"/>
    </xf>
    <xf numFmtId="0" fontId="0" fillId="3" borderId="0" xfId="0" applyFill="1"/>
    <xf numFmtId="0" fontId="32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Border="1" applyAlignment="1" applyProtection="1">
      <alignment horizontal="left" vertical="center"/>
    </xf>
    <xf numFmtId="0" fontId="31" fillId="32" borderId="14" xfId="8" applyFont="1" applyFill="1" applyBorder="1" applyAlignment="1">
      <alignment horizontal="center" vertical="center" wrapText="1"/>
    </xf>
    <xf numFmtId="0" fontId="24" fillId="0" borderId="53" xfId="8" applyFont="1" applyFill="1" applyBorder="1" applyAlignment="1">
      <alignment vertical="top" wrapText="1"/>
    </xf>
    <xf numFmtId="0" fontId="24" fillId="0" borderId="177" xfId="8" applyFont="1" applyFill="1" applyBorder="1" applyAlignment="1">
      <alignment vertical="top" wrapText="1"/>
    </xf>
    <xf numFmtId="0" fontId="52" fillId="39" borderId="13" xfId="8" applyFont="1" applyFill="1" applyBorder="1" applyAlignment="1">
      <alignment horizontal="center" vertical="center" wrapText="1"/>
    </xf>
    <xf numFmtId="0" fontId="24" fillId="0" borderId="80" xfId="8" applyFont="1" applyFill="1" applyBorder="1" applyAlignment="1">
      <alignment vertical="top" wrapText="1"/>
    </xf>
    <xf numFmtId="0" fontId="24" fillId="0" borderId="79" xfId="8" applyFont="1" applyFill="1" applyBorder="1" applyAlignment="1">
      <alignment vertical="top" wrapText="1"/>
    </xf>
    <xf numFmtId="0" fontId="17" fillId="0" borderId="177" xfId="8" applyBorder="1"/>
    <xf numFmtId="0" fontId="17" fillId="0" borderId="53" xfId="8" applyBorder="1"/>
    <xf numFmtId="0" fontId="52" fillId="39" borderId="12" xfId="8" applyFont="1" applyFill="1" applyBorder="1" applyAlignment="1">
      <alignment vertical="center" wrapText="1"/>
    </xf>
    <xf numFmtId="0" fontId="17" fillId="0" borderId="79" xfId="8" applyBorder="1"/>
    <xf numFmtId="0" fontId="17" fillId="0" borderId="80" xfId="8" applyBorder="1"/>
    <xf numFmtId="0" fontId="5" fillId="3" borderId="0" xfId="18" applyFont="1" applyFill="1" applyAlignment="1">
      <alignment vertical="top"/>
    </xf>
    <xf numFmtId="0" fontId="124" fillId="0" borderId="0" xfId="0" applyFont="1" applyAlignment="1" applyProtection="1">
      <alignment horizontal="center" vertical="center" wrapText="1"/>
      <protection locked="0"/>
    </xf>
    <xf numFmtId="0" fontId="30" fillId="8" borderId="45" xfId="24" applyFont="1" applyFill="1" applyBorder="1" applyAlignment="1">
      <alignment horizontal="left" vertical="center" wrapText="1" shrinkToFit="1"/>
    </xf>
    <xf numFmtId="0" fontId="30" fillId="8" borderId="196" xfId="0" applyFont="1" applyFill="1" applyBorder="1" applyAlignment="1">
      <alignment vertical="center" wrapText="1" shrinkToFit="1"/>
    </xf>
    <xf numFmtId="0" fontId="30" fillId="8" borderId="8" xfId="0" applyFont="1" applyFill="1" applyBorder="1" applyAlignment="1">
      <alignment vertical="center" wrapText="1" shrinkToFit="1"/>
    </xf>
    <xf numFmtId="0" fontId="30" fillId="8" borderId="8" xfId="0" applyFont="1" applyFill="1" applyBorder="1" applyAlignment="1">
      <alignment horizontal="left" vertical="center" wrapText="1" shrinkToFit="1"/>
    </xf>
    <xf numFmtId="0" fontId="30" fillId="8" borderId="8" xfId="24" applyFont="1" applyFill="1" applyBorder="1" applyAlignment="1">
      <alignment horizontal="center" vertical="center" wrapText="1"/>
    </xf>
    <xf numFmtId="0" fontId="30" fillId="8" borderId="8" xfId="24" applyFont="1" applyFill="1" applyBorder="1" applyAlignment="1">
      <alignment horizontal="left" vertical="center" wrapText="1" shrinkToFit="1"/>
    </xf>
    <xf numFmtId="0" fontId="10" fillId="3" borderId="0" xfId="18" applyFill="1" applyBorder="1" applyAlignment="1">
      <alignment vertical="center"/>
    </xf>
    <xf numFmtId="0" fontId="77" fillId="0" borderId="66" xfId="18" applyFont="1" applyFill="1" applyBorder="1" applyAlignment="1">
      <alignment horizontal="left" vertical="center" wrapText="1"/>
    </xf>
    <xf numFmtId="0" fontId="77" fillId="0" borderId="133" xfId="18" applyFont="1" applyFill="1" applyBorder="1" applyAlignment="1">
      <alignment horizontal="left" vertical="center" wrapText="1"/>
    </xf>
    <xf numFmtId="0" fontId="74" fillId="15" borderId="150" xfId="18" applyFont="1" applyFill="1" applyBorder="1" applyAlignment="1">
      <alignment horizontal="center" vertical="center" wrapText="1"/>
    </xf>
    <xf numFmtId="165" fontId="70" fillId="0" borderId="133" xfId="18" applyNumberFormat="1" applyFont="1" applyBorder="1" applyAlignment="1" applyProtection="1">
      <alignment horizontal="center" vertical="center"/>
      <protection locked="0"/>
    </xf>
    <xf numFmtId="165" fontId="70" fillId="0" borderId="66" xfId="18" applyNumberFormat="1" applyFont="1" applyBorder="1" applyAlignment="1" applyProtection="1">
      <alignment horizontal="center" vertical="center"/>
      <protection locked="0"/>
    </xf>
    <xf numFmtId="165" fontId="70" fillId="0" borderId="77" xfId="18" applyNumberFormat="1" applyFont="1" applyBorder="1" applyAlignment="1" applyProtection="1">
      <alignment horizontal="center" vertical="center"/>
      <protection locked="0"/>
    </xf>
    <xf numFmtId="0" fontId="88" fillId="8" borderId="194" xfId="19" applyFont="1" applyFill="1" applyBorder="1" applyAlignment="1">
      <alignment horizontal="center" vertical="center"/>
    </xf>
    <xf numFmtId="0" fontId="45" fillId="12" borderId="17" xfId="19" applyFont="1" applyFill="1" applyBorder="1" applyAlignment="1">
      <alignment vertical="center" wrapText="1"/>
    </xf>
    <xf numFmtId="0" fontId="88" fillId="8" borderId="193" xfId="19" applyFont="1" applyFill="1" applyBorder="1" applyAlignment="1">
      <alignment horizontal="center" vertical="center"/>
    </xf>
    <xf numFmtId="0" fontId="31" fillId="32" borderId="2" xfId="8" applyFont="1" applyFill="1" applyBorder="1" applyAlignment="1">
      <alignment horizontal="center" vertical="center" wrapText="1"/>
    </xf>
    <xf numFmtId="0" fontId="31" fillId="32" borderId="7" xfId="8" applyFont="1" applyFill="1" applyBorder="1" applyAlignment="1">
      <alignment horizontal="center" vertical="center" wrapText="1"/>
    </xf>
    <xf numFmtId="0" fontId="85" fillId="21" borderId="32" xfId="8" applyFont="1" applyFill="1" applyBorder="1" applyAlignment="1">
      <alignment horizontal="center" vertical="center" wrapText="1"/>
    </xf>
    <xf numFmtId="0" fontId="89" fillId="27" borderId="173" xfId="8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173" xfId="0" applyFont="1" applyFill="1" applyBorder="1" applyAlignment="1">
      <alignment horizontal="center" vertical="center" wrapText="1"/>
    </xf>
    <xf numFmtId="0" fontId="52" fillId="3" borderId="45" xfId="21" applyFont="1" applyFill="1" applyBorder="1" applyAlignment="1">
      <alignment vertical="center" wrapText="1"/>
    </xf>
    <xf numFmtId="0" fontId="52" fillId="3" borderId="45" xfId="21" applyFont="1" applyFill="1" applyBorder="1" applyAlignment="1">
      <alignment horizontal="left" wrapText="1"/>
    </xf>
    <xf numFmtId="0" fontId="39" fillId="31" borderId="45" xfId="0" applyFont="1" applyFill="1" applyBorder="1" applyAlignment="1">
      <alignment horizontal="center" vertical="center" wrapText="1"/>
    </xf>
    <xf numFmtId="0" fontId="31" fillId="32" borderId="1" xfId="8" applyFont="1" applyFill="1" applyBorder="1" applyAlignment="1">
      <alignment horizontal="center" vertical="center" wrapText="1"/>
    </xf>
    <xf numFmtId="0" fontId="31" fillId="32" borderId="17" xfId="8" applyFont="1" applyFill="1" applyBorder="1" applyAlignment="1">
      <alignment horizontal="center" vertical="center" wrapText="1"/>
    </xf>
    <xf numFmtId="0" fontId="54" fillId="32" borderId="20" xfId="8" applyFont="1" applyFill="1" applyBorder="1" applyAlignment="1">
      <alignment horizontal="center" vertical="center"/>
    </xf>
    <xf numFmtId="0" fontId="54" fillId="32" borderId="0" xfId="8" applyFont="1" applyFill="1" applyBorder="1" applyAlignment="1">
      <alignment horizontal="center" vertical="center"/>
    </xf>
    <xf numFmtId="0" fontId="31" fillId="32" borderId="20" xfId="8" applyFont="1" applyFill="1" applyBorder="1" applyAlignment="1">
      <alignment horizontal="center" vertical="center" wrapText="1"/>
    </xf>
    <xf numFmtId="0" fontId="94" fillId="32" borderId="0" xfId="8" applyFont="1" applyFill="1" applyBorder="1" applyAlignment="1">
      <alignment horizontal="center" vertical="center" wrapText="1"/>
    </xf>
    <xf numFmtId="0" fontId="94" fillId="32" borderId="17" xfId="8" applyFont="1" applyFill="1" applyBorder="1" applyAlignment="1">
      <alignment horizontal="center" vertical="center" wrapText="1"/>
    </xf>
    <xf numFmtId="0" fontId="31" fillId="32" borderId="0" xfId="8" applyFont="1" applyFill="1" applyBorder="1" applyAlignment="1">
      <alignment horizontal="center" vertical="center" wrapText="1"/>
    </xf>
    <xf numFmtId="0" fontId="24" fillId="0" borderId="18" xfId="8" applyFont="1" applyFill="1" applyBorder="1" applyAlignment="1">
      <alignment vertical="top" wrapText="1"/>
    </xf>
    <xf numFmtId="0" fontId="24" fillId="0" borderId="16" xfId="8" applyFont="1" applyFill="1" applyBorder="1" applyAlignment="1">
      <alignment vertical="top" wrapText="1"/>
    </xf>
    <xf numFmtId="0" fontId="24" fillId="0" borderId="0" xfId="8" applyFont="1" applyFill="1" applyBorder="1" applyAlignment="1">
      <alignment vertical="top" wrapText="1"/>
    </xf>
    <xf numFmtId="0" fontId="52" fillId="39" borderId="46" xfId="8" applyFont="1" applyFill="1" applyBorder="1" applyAlignment="1">
      <alignment horizontal="center" vertical="center" wrapText="1"/>
    </xf>
    <xf numFmtId="0" fontId="52" fillId="0" borderId="46" xfId="8" applyFont="1" applyFill="1" applyBorder="1" applyAlignment="1">
      <alignment horizontal="center" vertical="center" wrapText="1"/>
    </xf>
    <xf numFmtId="0" fontId="52" fillId="3" borderId="46" xfId="8" applyFont="1" applyFill="1" applyBorder="1" applyAlignment="1">
      <alignment horizontal="center" vertical="center" wrapText="1"/>
    </xf>
    <xf numFmtId="0" fontId="139" fillId="7" borderId="225" xfId="8" applyFont="1" applyFill="1" applyBorder="1" applyAlignment="1">
      <alignment vertical="center" wrapText="1"/>
    </xf>
    <xf numFmtId="0" fontId="139" fillId="12" borderId="225" xfId="13" applyFont="1" applyFill="1" applyBorder="1" applyAlignment="1">
      <alignment vertical="center" wrapText="1"/>
    </xf>
    <xf numFmtId="164" fontId="141" fillId="41" borderId="182" xfId="26" applyNumberFormat="1" applyFont="1" applyBorder="1" applyAlignment="1">
      <alignment vertical="center"/>
    </xf>
    <xf numFmtId="164" fontId="139" fillId="4" borderId="182" xfId="13" applyNumberFormat="1" applyFont="1" applyFill="1" applyBorder="1" applyAlignment="1">
      <alignment vertical="center"/>
    </xf>
    <xf numFmtId="0" fontId="139" fillId="7" borderId="14" xfId="8" applyFont="1" applyFill="1" applyBorder="1" applyAlignment="1">
      <alignment vertical="center" wrapText="1"/>
    </xf>
    <xf numFmtId="0" fontId="139" fillId="7" borderId="35" xfId="8" applyFont="1" applyFill="1" applyBorder="1" applyAlignment="1">
      <alignment vertical="center" wrapText="1"/>
    </xf>
    <xf numFmtId="164" fontId="139" fillId="12" borderId="225" xfId="13" applyNumberFormat="1" applyFont="1" applyFill="1" applyBorder="1" applyAlignment="1">
      <alignment vertical="center"/>
    </xf>
    <xf numFmtId="0" fontId="139" fillId="7" borderId="264" xfId="8" applyFont="1" applyFill="1" applyBorder="1" applyAlignment="1">
      <alignment vertical="center" wrapText="1"/>
    </xf>
    <xf numFmtId="0" fontId="139" fillId="12" borderId="266" xfId="13" applyFont="1" applyFill="1" applyBorder="1" applyAlignment="1">
      <alignment vertical="center" wrapText="1"/>
    </xf>
    <xf numFmtId="0" fontId="139" fillId="7" borderId="266" xfId="8" applyFont="1" applyFill="1" applyBorder="1" applyAlignment="1">
      <alignment vertical="center" wrapText="1"/>
    </xf>
    <xf numFmtId="164" fontId="141" fillId="41" borderId="271" xfId="26" applyNumberFormat="1" applyFont="1" applyBorder="1" applyAlignment="1">
      <alignment vertical="center"/>
    </xf>
    <xf numFmtId="164" fontId="139" fillId="4" borderId="271" xfId="13" applyNumberFormat="1" applyFont="1" applyFill="1" applyBorder="1" applyAlignment="1">
      <alignment vertical="center"/>
    </xf>
    <xf numFmtId="164" fontId="141" fillId="41" borderId="285" xfId="26" applyNumberFormat="1" applyFont="1" applyBorder="1" applyAlignment="1">
      <alignment vertical="center"/>
    </xf>
    <xf numFmtId="164" fontId="139" fillId="4" borderId="285" xfId="13" applyNumberFormat="1" applyFont="1" applyFill="1" applyBorder="1" applyAlignment="1">
      <alignment vertical="center"/>
    </xf>
    <xf numFmtId="0" fontId="143" fillId="0" borderId="0" xfId="0" applyFont="1"/>
    <xf numFmtId="0" fontId="145" fillId="0" borderId="19" xfId="1" applyFont="1" applyBorder="1" applyAlignment="1">
      <alignment vertical="center" wrapText="1"/>
    </xf>
    <xf numFmtId="166" fontId="146" fillId="32" borderId="196" xfId="20" applyNumberFormat="1" applyFont="1" applyFill="1" applyBorder="1" applyAlignment="1">
      <alignment horizontal="center" vertical="center" wrapText="1"/>
    </xf>
    <xf numFmtId="0" fontId="139" fillId="7" borderId="238" xfId="8" applyFont="1" applyFill="1" applyBorder="1" applyAlignment="1">
      <alignment vertical="center" wrapText="1"/>
    </xf>
    <xf numFmtId="0" fontId="139" fillId="7" borderId="225" xfId="8" applyFont="1" applyFill="1" applyBorder="1" applyAlignment="1">
      <alignment horizontal="center" vertical="center" wrapText="1"/>
    </xf>
    <xf numFmtId="164" fontId="139" fillId="7" borderId="225" xfId="12" applyFont="1" applyFill="1" applyBorder="1" applyAlignment="1">
      <alignment horizontal="center" vertical="center" wrapText="1"/>
    </xf>
    <xf numFmtId="44" fontId="139" fillId="7" borderId="225" xfId="8" applyNumberFormat="1" applyFont="1" applyFill="1" applyBorder="1" applyAlignment="1">
      <alignment horizontal="center" vertical="center" wrapText="1"/>
    </xf>
    <xf numFmtId="0" fontId="139" fillId="12" borderId="238" xfId="13" applyFont="1" applyFill="1" applyBorder="1" applyAlignment="1">
      <alignment vertical="center" wrapText="1"/>
    </xf>
    <xf numFmtId="0" fontId="139" fillId="12" borderId="225" xfId="13" applyFont="1" applyFill="1" applyBorder="1" applyAlignment="1">
      <alignment horizontal="center" vertical="center"/>
    </xf>
    <xf numFmtId="0" fontId="139" fillId="12" borderId="225" xfId="13" applyFont="1" applyFill="1" applyBorder="1" applyAlignment="1">
      <alignment horizontal="center" vertical="center" wrapText="1"/>
    </xf>
    <xf numFmtId="164" fontId="139" fillId="12" borderId="225" xfId="12" applyFont="1" applyFill="1" applyBorder="1" applyAlignment="1">
      <alignment horizontal="center" vertical="center"/>
    </xf>
    <xf numFmtId="44" fontId="139" fillId="12" borderId="225" xfId="13" applyNumberFormat="1" applyFont="1" applyFill="1" applyBorder="1" applyAlignment="1">
      <alignment horizontal="center" vertical="center"/>
    </xf>
    <xf numFmtId="0" fontId="143" fillId="0" borderId="0" xfId="0" applyFont="1" applyAlignment="1">
      <alignment vertical="center"/>
    </xf>
    <xf numFmtId="0" fontId="139" fillId="40" borderId="45" xfId="8" applyFont="1" applyFill="1" applyBorder="1" applyAlignment="1">
      <alignment horizontal="center" vertical="center" wrapText="1"/>
    </xf>
    <xf numFmtId="0" fontId="139" fillId="7" borderId="45" xfId="8" applyFont="1" applyFill="1" applyBorder="1" applyAlignment="1">
      <alignment vertical="center" wrapText="1"/>
    </xf>
    <xf numFmtId="0" fontId="139" fillId="7" borderId="45" xfId="8" applyFont="1" applyFill="1" applyBorder="1" applyAlignment="1">
      <alignment horizontal="center" vertical="center" wrapText="1"/>
    </xf>
    <xf numFmtId="164" fontId="139" fillId="7" borderId="45" xfId="12" applyFont="1" applyFill="1" applyBorder="1" applyAlignment="1">
      <alignment horizontal="center" vertical="center" wrapText="1"/>
    </xf>
    <xf numFmtId="166" fontId="146" fillId="32" borderId="1" xfId="20" applyNumberFormat="1" applyFont="1" applyFill="1" applyBorder="1" applyAlignment="1">
      <alignment horizontal="center" vertical="center" wrapText="1"/>
    </xf>
    <xf numFmtId="0" fontId="139" fillId="40" borderId="30" xfId="8" applyFont="1" applyFill="1" applyBorder="1" applyAlignment="1">
      <alignment vertical="center" wrapText="1"/>
    </xf>
    <xf numFmtId="0" fontId="143" fillId="0" borderId="0" xfId="0" applyFont="1" applyAlignment="1">
      <alignment vertical="center" wrapText="1"/>
    </xf>
    <xf numFmtId="0" fontId="143" fillId="0" borderId="0" xfId="0" applyFont="1" applyAlignment="1">
      <alignment horizontal="center" vertical="center"/>
    </xf>
    <xf numFmtId="0" fontId="143" fillId="0" borderId="237" xfId="0" applyFont="1" applyBorder="1" applyAlignment="1">
      <alignment vertical="center"/>
    </xf>
    <xf numFmtId="0" fontId="145" fillId="0" borderId="244" xfId="1" applyFont="1" applyBorder="1" applyAlignment="1">
      <alignment vertical="center" wrapText="1"/>
    </xf>
    <xf numFmtId="0" fontId="139" fillId="7" borderId="262" xfId="8" applyFont="1" applyFill="1" applyBorder="1" applyAlignment="1">
      <alignment vertical="center" wrapText="1"/>
    </xf>
    <xf numFmtId="0" fontId="139" fillId="7" borderId="263" xfId="8" applyFont="1" applyFill="1" applyBorder="1" applyAlignment="1">
      <alignment horizontal="center" vertical="center" wrapText="1"/>
    </xf>
    <xf numFmtId="164" fontId="139" fillId="7" borderId="263" xfId="12" applyFont="1" applyFill="1" applyBorder="1" applyAlignment="1">
      <alignment horizontal="center" vertical="center" wrapText="1"/>
    </xf>
    <xf numFmtId="44" fontId="139" fillId="7" borderId="263" xfId="8" applyNumberFormat="1" applyFont="1" applyFill="1" applyBorder="1" applyAlignment="1">
      <alignment horizontal="center" vertical="center"/>
    </xf>
    <xf numFmtId="44" fontId="139" fillId="7" borderId="225" xfId="8" applyNumberFormat="1" applyFont="1" applyFill="1" applyBorder="1" applyAlignment="1">
      <alignment horizontal="center" vertical="center"/>
    </xf>
    <xf numFmtId="0" fontId="143" fillId="0" borderId="272" xfId="0" applyFont="1" applyBorder="1" applyAlignment="1">
      <alignment vertical="center"/>
    </xf>
    <xf numFmtId="0" fontId="143" fillId="0" borderId="26" xfId="0" applyFont="1" applyBorder="1" applyAlignment="1">
      <alignment vertical="center"/>
    </xf>
    <xf numFmtId="0" fontId="145" fillId="0" borderId="305" xfId="1" applyFont="1" applyBorder="1" applyAlignment="1">
      <alignment vertical="center" wrapText="1"/>
    </xf>
    <xf numFmtId="0" fontId="139" fillId="7" borderId="33" xfId="8" applyFont="1" applyFill="1" applyBorder="1" applyAlignment="1">
      <alignment vertical="center" wrapText="1"/>
    </xf>
    <xf numFmtId="164" fontId="141" fillId="41" borderId="14" xfId="26" applyNumberFormat="1" applyFont="1" applyBorder="1" applyAlignment="1">
      <alignment vertical="center"/>
    </xf>
    <xf numFmtId="164" fontId="139" fillId="4" borderId="14" xfId="13" applyNumberFormat="1" applyFont="1" applyFill="1" applyBorder="1" applyAlignment="1">
      <alignment vertical="center"/>
    </xf>
    <xf numFmtId="164" fontId="139" fillId="0" borderId="306" xfId="26" applyNumberFormat="1" applyFont="1" applyFill="1" applyBorder="1" applyAlignment="1">
      <alignment vertical="center"/>
    </xf>
    <xf numFmtId="164" fontId="139" fillId="0" borderId="182" xfId="26" applyNumberFormat="1" applyFont="1" applyFill="1" applyBorder="1" applyAlignment="1">
      <alignment vertical="center"/>
    </xf>
    <xf numFmtId="0" fontId="52" fillId="3" borderId="55" xfId="8" applyFont="1" applyFill="1" applyBorder="1" applyAlignment="1">
      <alignment horizontal="center" vertical="center" wrapText="1"/>
    </xf>
    <xf numFmtId="0" fontId="52" fillId="3" borderId="2" xfId="8" applyFont="1" applyFill="1" applyBorder="1" applyAlignment="1">
      <alignment horizontal="center" vertical="center" wrapText="1"/>
    </xf>
    <xf numFmtId="0" fontId="52" fillId="7" borderId="21" xfId="8" applyFont="1" applyFill="1" applyBorder="1" applyAlignment="1">
      <alignment horizontal="center" vertical="center" wrapText="1"/>
    </xf>
    <xf numFmtId="0" fontId="52" fillId="3" borderId="21" xfId="8" applyFont="1" applyFill="1" applyBorder="1" applyAlignment="1">
      <alignment horizontal="center" vertical="center" wrapText="1"/>
    </xf>
    <xf numFmtId="0" fontId="142" fillId="40" borderId="24" xfId="8" applyFont="1" applyFill="1" applyBorder="1" applyAlignment="1">
      <alignment horizontal="center" vertical="center" wrapText="1"/>
    </xf>
    <xf numFmtId="0" fontId="147" fillId="44" borderId="309" xfId="0" applyFont="1" applyFill="1" applyBorder="1" applyAlignment="1">
      <alignment horizontal="center" vertical="center" wrapText="1"/>
    </xf>
    <xf numFmtId="0" fontId="147" fillId="43" borderId="309" xfId="0" applyFont="1" applyFill="1" applyBorder="1" applyAlignment="1">
      <alignment horizontal="center" vertical="center" wrapText="1"/>
    </xf>
    <xf numFmtId="0" fontId="139" fillId="7" borderId="225" xfId="8" quotePrefix="1" applyFont="1" applyFill="1" applyBorder="1" applyAlignment="1">
      <alignment horizontal="center" vertical="center" wrapText="1"/>
    </xf>
    <xf numFmtId="0" fontId="139" fillId="12" borderId="225" xfId="13" quotePrefix="1" applyFont="1" applyFill="1" applyBorder="1" applyAlignment="1">
      <alignment horizontal="center" vertical="center" wrapText="1"/>
    </xf>
    <xf numFmtId="0" fontId="148" fillId="0" borderId="0" xfId="1" applyFont="1" applyBorder="1" applyAlignment="1">
      <alignment horizontal="center" vertical="center" wrapText="1"/>
    </xf>
    <xf numFmtId="2" fontId="150" fillId="14" borderId="225" xfId="8" applyNumberFormat="1" applyFont="1" applyFill="1" applyBorder="1" applyAlignment="1">
      <alignment vertical="center" wrapText="1"/>
    </xf>
    <xf numFmtId="164" fontId="150" fillId="12" borderId="225" xfId="8" applyNumberFormat="1" applyFont="1" applyFill="1" applyBorder="1" applyAlignment="1">
      <alignment vertical="center" wrapText="1"/>
    </xf>
    <xf numFmtId="2" fontId="150" fillId="14" borderId="264" xfId="8" applyNumberFormat="1" applyFont="1" applyFill="1" applyBorder="1" applyAlignment="1">
      <alignment vertical="center" wrapText="1"/>
    </xf>
    <xf numFmtId="164" fontId="150" fillId="12" borderId="275" xfId="8" applyNumberFormat="1" applyFont="1" applyFill="1" applyBorder="1" applyAlignment="1">
      <alignment vertical="center" wrapText="1"/>
    </xf>
    <xf numFmtId="2" fontId="150" fillId="7" borderId="251" xfId="8" applyNumberFormat="1" applyFont="1" applyFill="1" applyBorder="1" applyAlignment="1">
      <alignment vertical="center" wrapText="1"/>
    </xf>
    <xf numFmtId="0" fontId="151" fillId="0" borderId="0" xfId="10" applyFont="1"/>
    <xf numFmtId="164" fontId="150" fillId="5" borderId="275" xfId="8" applyNumberFormat="1" applyFont="1" applyFill="1" applyBorder="1" applyAlignment="1">
      <alignment vertical="center" wrapText="1"/>
    </xf>
    <xf numFmtId="2" fontId="150" fillId="14" borderId="228" xfId="8" applyNumberFormat="1" applyFont="1" applyFill="1" applyBorder="1" applyAlignment="1">
      <alignment vertical="center" wrapText="1"/>
    </xf>
    <xf numFmtId="164" fontId="150" fillId="12" borderId="231" xfId="8" applyNumberFormat="1" applyFont="1" applyFill="1" applyBorder="1" applyAlignment="1">
      <alignment vertical="center" wrapText="1"/>
    </xf>
    <xf numFmtId="2" fontId="150" fillId="7" borderId="225" xfId="8" applyNumberFormat="1" applyFont="1" applyFill="1" applyBorder="1" applyAlignment="1">
      <alignment vertical="center" wrapText="1"/>
    </xf>
    <xf numFmtId="164" fontId="150" fillId="12" borderId="234" xfId="8" applyNumberFormat="1" applyFont="1" applyFill="1" applyBorder="1" applyAlignment="1">
      <alignment vertical="center" wrapText="1"/>
    </xf>
    <xf numFmtId="164" fontId="150" fillId="5" borderId="231" xfId="8" applyNumberFormat="1" applyFont="1" applyFill="1" applyBorder="1" applyAlignment="1">
      <alignment vertical="center" wrapText="1"/>
    </xf>
    <xf numFmtId="164" fontId="150" fillId="12" borderId="279" xfId="8" applyNumberFormat="1" applyFont="1" applyFill="1" applyBorder="1" applyAlignment="1">
      <alignment vertical="center" wrapText="1"/>
    </xf>
    <xf numFmtId="164" fontId="150" fillId="5" borderId="302" xfId="8" applyNumberFormat="1" applyFont="1" applyFill="1" applyBorder="1" applyAlignment="1">
      <alignment vertical="center" wrapText="1"/>
    </xf>
    <xf numFmtId="2" fontId="150" fillId="7" borderId="266" xfId="8" applyNumberFormat="1" applyFont="1" applyFill="1" applyBorder="1" applyAlignment="1">
      <alignment vertical="center" wrapText="1"/>
    </xf>
    <xf numFmtId="164" fontId="150" fillId="12" borderId="266" xfId="8" applyNumberFormat="1" applyFont="1" applyFill="1" applyBorder="1" applyAlignment="1">
      <alignment vertical="center" wrapText="1"/>
    </xf>
    <xf numFmtId="0" fontId="152" fillId="23" borderId="30" xfId="0" applyFont="1" applyFill="1" applyBorder="1" applyAlignment="1">
      <alignment vertical="center" wrapText="1"/>
    </xf>
    <xf numFmtId="0" fontId="152" fillId="23" borderId="39" xfId="0" applyFont="1" applyFill="1" applyBorder="1" applyAlignment="1">
      <alignment vertical="center" wrapText="1"/>
    </xf>
    <xf numFmtId="0" fontId="153" fillId="0" borderId="0" xfId="13" applyFont="1"/>
    <xf numFmtId="0" fontId="149" fillId="32" borderId="51" xfId="13" applyFont="1" applyFill="1" applyBorder="1" applyAlignment="1">
      <alignment horizontal="center" vertical="center"/>
    </xf>
    <xf numFmtId="0" fontId="149" fillId="32" borderId="1" xfId="13" applyFont="1" applyFill="1" applyBorder="1" applyAlignment="1">
      <alignment horizontal="center" vertical="center"/>
    </xf>
    <xf numFmtId="0" fontId="149" fillId="32" borderId="21" xfId="13" applyFont="1" applyFill="1" applyBorder="1" applyAlignment="1">
      <alignment horizontal="center" vertical="center"/>
    </xf>
    <xf numFmtId="0" fontId="149" fillId="32" borderId="225" xfId="13" applyFont="1" applyFill="1" applyBorder="1" applyAlignment="1">
      <alignment horizontal="center" vertical="center" wrapText="1"/>
    </xf>
    <xf numFmtId="166" fontId="149" fillId="32" borderId="1" xfId="20" applyNumberFormat="1" applyFont="1" applyFill="1" applyBorder="1" applyAlignment="1">
      <alignment horizontal="center" vertical="center" wrapText="1"/>
    </xf>
    <xf numFmtId="0" fontId="153" fillId="40" borderId="53" xfId="8" applyFont="1" applyFill="1" applyBorder="1" applyAlignment="1">
      <alignment horizontal="center" vertical="center" wrapText="1"/>
    </xf>
    <xf numFmtId="0" fontId="153" fillId="14" borderId="52" xfId="8" applyFont="1" applyFill="1" applyBorder="1" applyAlignment="1">
      <alignment horizontal="center" vertical="center" wrapText="1"/>
    </xf>
    <xf numFmtId="0" fontId="153" fillId="14" borderId="52" xfId="8" applyFont="1" applyFill="1" applyBorder="1" applyAlignment="1">
      <alignment vertical="center" wrapText="1"/>
    </xf>
    <xf numFmtId="0" fontId="153" fillId="14" borderId="4" xfId="8" applyFont="1" applyFill="1" applyBorder="1" applyAlignment="1">
      <alignment vertical="center" wrapText="1"/>
    </xf>
    <xf numFmtId="0" fontId="153" fillId="14" borderId="48" xfId="8" applyFont="1" applyFill="1" applyBorder="1" applyAlignment="1">
      <alignment vertical="center" wrapText="1"/>
    </xf>
    <xf numFmtId="0" fontId="153" fillId="12" borderId="80" xfId="8" applyFont="1" applyFill="1" applyBorder="1" applyAlignment="1">
      <alignment horizontal="center" vertical="center" wrapText="1"/>
    </xf>
    <xf numFmtId="167" fontId="153" fillId="12" borderId="196" xfId="13" applyNumberFormat="1" applyFont="1" applyFill="1" applyBorder="1" applyAlignment="1">
      <alignment horizontal="center" vertical="center"/>
    </xf>
    <xf numFmtId="0" fontId="153" fillId="12" borderId="9" xfId="13" applyFont="1" applyFill="1" applyBorder="1"/>
    <xf numFmtId="0" fontId="153" fillId="12" borderId="45" xfId="13" applyFont="1" applyFill="1" applyBorder="1"/>
    <xf numFmtId="0" fontId="153" fillId="12" borderId="6" xfId="13" applyFont="1" applyFill="1" applyBorder="1"/>
    <xf numFmtId="0" fontId="149" fillId="0" borderId="34" xfId="10" applyFont="1" applyFill="1" applyBorder="1" applyAlignment="1">
      <alignment vertical="center" textRotation="90" wrapText="1"/>
    </xf>
    <xf numFmtId="0" fontId="149" fillId="0" borderId="0" xfId="10" applyFont="1" applyFill="1" applyBorder="1" applyAlignment="1">
      <alignment vertical="center" textRotation="90" wrapText="1"/>
    </xf>
    <xf numFmtId="0" fontId="149" fillId="0" borderId="25" xfId="10" applyFont="1" applyFill="1" applyBorder="1" applyAlignment="1">
      <alignment vertical="center" textRotation="90" wrapText="1"/>
    </xf>
    <xf numFmtId="0" fontId="153" fillId="0" borderId="34" xfId="8" applyFont="1" applyFill="1" applyBorder="1" applyAlignment="1">
      <alignment vertical="center" wrapText="1"/>
    </xf>
    <xf numFmtId="0" fontId="153" fillId="40" borderId="22" xfId="8" applyFont="1" applyFill="1" applyBorder="1" applyAlignment="1">
      <alignment horizontal="center" vertical="center" wrapText="1"/>
    </xf>
    <xf numFmtId="0" fontId="153" fillId="3" borderId="34" xfId="8" applyFont="1" applyFill="1" applyBorder="1" applyAlignment="1">
      <alignment vertical="center" wrapText="1"/>
    </xf>
    <xf numFmtId="0" fontId="153" fillId="12" borderId="6" xfId="8" applyFont="1" applyFill="1" applyBorder="1" applyAlignment="1">
      <alignment horizontal="center" vertical="center" wrapText="1"/>
    </xf>
    <xf numFmtId="167" fontId="153" fillId="12" borderId="45" xfId="13" applyNumberFormat="1" applyFont="1" applyFill="1" applyBorder="1" applyAlignment="1">
      <alignment horizontal="center" vertical="center"/>
    </xf>
    <xf numFmtId="0" fontId="153" fillId="7" borderId="9" xfId="8" applyFont="1" applyFill="1" applyBorder="1" applyAlignment="1">
      <alignment vertical="center" wrapText="1"/>
    </xf>
    <xf numFmtId="0" fontId="153" fillId="7" borderId="45" xfId="8" applyFont="1" applyFill="1" applyBorder="1" applyAlignment="1">
      <alignment vertical="center" wrapText="1"/>
    </xf>
    <xf numFmtId="0" fontId="153" fillId="7" borderId="46" xfId="8" applyFont="1" applyFill="1" applyBorder="1" applyAlignment="1">
      <alignment vertical="center" wrapText="1"/>
    </xf>
    <xf numFmtId="167" fontId="153" fillId="12" borderId="46" xfId="13" applyNumberFormat="1" applyFont="1" applyFill="1" applyBorder="1" applyAlignment="1">
      <alignment horizontal="center" vertical="center"/>
    </xf>
    <xf numFmtId="1" fontId="153" fillId="14" borderId="52" xfId="8" applyNumberFormat="1" applyFont="1" applyFill="1" applyBorder="1" applyAlignment="1">
      <alignment horizontal="center" vertical="center" wrapText="1"/>
    </xf>
    <xf numFmtId="0" fontId="153" fillId="12" borderId="7" xfId="8" applyFont="1" applyFill="1" applyBorder="1" applyAlignment="1">
      <alignment horizontal="center" vertical="center" wrapText="1"/>
    </xf>
    <xf numFmtId="167" fontId="153" fillId="12" borderId="1" xfId="13" applyNumberFormat="1" applyFont="1" applyFill="1" applyBorder="1" applyAlignment="1">
      <alignment horizontal="center" vertical="center"/>
    </xf>
    <xf numFmtId="0" fontId="153" fillId="7" borderId="11" xfId="8" applyFont="1" applyFill="1" applyBorder="1" applyAlignment="1">
      <alignment horizontal="center" vertical="center" wrapText="1"/>
    </xf>
    <xf numFmtId="1" fontId="153" fillId="7" borderId="10" xfId="8" applyNumberFormat="1" applyFont="1" applyFill="1" applyBorder="1" applyAlignment="1">
      <alignment horizontal="center" vertical="center" wrapText="1"/>
    </xf>
    <xf numFmtId="1" fontId="153" fillId="7" borderId="8" xfId="8" applyNumberFormat="1" applyFont="1" applyFill="1" applyBorder="1" applyAlignment="1">
      <alignment horizontal="center" vertical="center" wrapText="1"/>
    </xf>
    <xf numFmtId="1" fontId="153" fillId="7" borderId="13" xfId="8" applyNumberFormat="1" applyFont="1" applyFill="1" applyBorder="1" applyAlignment="1">
      <alignment horizontal="center" vertical="center" wrapText="1"/>
    </xf>
    <xf numFmtId="0" fontId="153" fillId="40" borderId="264" xfId="8" applyFont="1" applyFill="1" applyBorder="1" applyAlignment="1">
      <alignment horizontal="center" vertical="center" wrapText="1"/>
    </xf>
    <xf numFmtId="0" fontId="153" fillId="14" borderId="262" xfId="8" applyFont="1" applyFill="1" applyBorder="1" applyAlignment="1">
      <alignment horizontal="center" vertical="center" wrapText="1"/>
    </xf>
    <xf numFmtId="0" fontId="153" fillId="7" borderId="247" xfId="8" applyFont="1" applyFill="1" applyBorder="1" applyAlignment="1">
      <alignment vertical="center" wrapText="1"/>
    </xf>
    <xf numFmtId="0" fontId="153" fillId="7" borderId="227" xfId="8" applyFont="1" applyFill="1" applyBorder="1" applyAlignment="1">
      <alignment vertical="center" wrapText="1"/>
    </xf>
    <xf numFmtId="0" fontId="153" fillId="7" borderId="228" xfId="8" applyFont="1" applyFill="1" applyBorder="1" applyAlignment="1">
      <alignment vertical="center" wrapText="1"/>
    </xf>
    <xf numFmtId="0" fontId="153" fillId="0" borderId="0" xfId="13" applyFont="1" applyBorder="1"/>
    <xf numFmtId="0" fontId="153" fillId="12" borderId="275" xfId="8" applyFont="1" applyFill="1" applyBorder="1" applyAlignment="1">
      <alignment horizontal="center" vertical="center" wrapText="1"/>
    </xf>
    <xf numFmtId="167" fontId="153" fillId="12" borderId="273" xfId="13" applyNumberFormat="1" applyFont="1" applyFill="1" applyBorder="1" applyAlignment="1">
      <alignment horizontal="center" vertical="center"/>
    </xf>
    <xf numFmtId="0" fontId="153" fillId="12" borderId="248" xfId="13" applyFont="1" applyFill="1" applyBorder="1"/>
    <xf numFmtId="0" fontId="153" fillId="12" borderId="230" xfId="13" applyFont="1" applyFill="1" applyBorder="1"/>
    <xf numFmtId="0" fontId="153" fillId="12" borderId="231" xfId="13" applyFont="1" applyFill="1" applyBorder="1"/>
    <xf numFmtId="0" fontId="153" fillId="40" borderId="11" xfId="8" applyFont="1" applyFill="1" applyBorder="1" applyAlignment="1">
      <alignment horizontal="center" vertical="center" wrapText="1"/>
    </xf>
    <xf numFmtId="0" fontId="153" fillId="7" borderId="10" xfId="8" applyFont="1" applyFill="1" applyBorder="1" applyAlignment="1">
      <alignment vertical="center" wrapText="1"/>
    </xf>
    <xf numFmtId="0" fontId="153" fillId="7" borderId="8" xfId="8" applyFont="1" applyFill="1" applyBorder="1" applyAlignment="1">
      <alignment vertical="center" wrapText="1"/>
    </xf>
    <xf numFmtId="0" fontId="153" fillId="7" borderId="13" xfId="8" applyFont="1" applyFill="1" applyBorder="1" applyAlignment="1">
      <alignment vertical="center" wrapText="1"/>
    </xf>
    <xf numFmtId="167" fontId="153" fillId="5" borderId="1" xfId="13" applyNumberFormat="1" applyFont="1" applyFill="1" applyBorder="1" applyAlignment="1">
      <alignment horizontal="center" vertical="center"/>
    </xf>
    <xf numFmtId="0" fontId="153" fillId="40" borderId="254" xfId="8" applyFont="1" applyFill="1" applyBorder="1" applyAlignment="1">
      <alignment horizontal="center" vertical="center" wrapText="1"/>
    </xf>
    <xf numFmtId="0" fontId="153" fillId="12" borderId="259" xfId="8" applyFont="1" applyFill="1" applyBorder="1" applyAlignment="1">
      <alignment horizontal="center" vertical="center" wrapText="1"/>
    </xf>
    <xf numFmtId="167" fontId="153" fillId="12" borderId="258" xfId="13" applyNumberFormat="1" applyFont="1" applyFill="1" applyBorder="1" applyAlignment="1">
      <alignment horizontal="center" vertical="center"/>
    </xf>
    <xf numFmtId="0" fontId="153" fillId="7" borderId="6" xfId="8" applyFont="1" applyFill="1" applyBorder="1" applyAlignment="1">
      <alignment horizontal="center" vertical="center" wrapText="1"/>
    </xf>
    <xf numFmtId="0" fontId="153" fillId="7" borderId="9" xfId="8" applyFont="1" applyFill="1" applyBorder="1" applyAlignment="1">
      <alignment horizontal="center" vertical="center" wrapText="1"/>
    </xf>
    <xf numFmtId="0" fontId="153" fillId="7" borderId="45" xfId="8" applyFont="1" applyFill="1" applyBorder="1" applyAlignment="1">
      <alignment horizontal="center" vertical="center" wrapText="1"/>
    </xf>
    <xf numFmtId="0" fontId="153" fillId="7" borderId="46" xfId="8" applyFont="1" applyFill="1" applyBorder="1" applyAlignment="1">
      <alignment horizontal="center" vertical="center" wrapText="1"/>
    </xf>
    <xf numFmtId="0" fontId="153" fillId="12" borderId="47" xfId="8" applyFont="1" applyFill="1" applyBorder="1" applyAlignment="1">
      <alignment horizontal="center" vertical="center" wrapText="1"/>
    </xf>
    <xf numFmtId="0" fontId="153" fillId="14" borderId="255" xfId="8" applyFont="1" applyFill="1" applyBorder="1" applyAlignment="1">
      <alignment horizontal="center" vertical="center" wrapText="1"/>
    </xf>
    <xf numFmtId="0" fontId="153" fillId="14" borderId="253" xfId="8" applyFont="1" applyFill="1" applyBorder="1" applyAlignment="1">
      <alignment horizontal="center" vertical="center" wrapText="1"/>
    </xf>
    <xf numFmtId="0" fontId="153" fillId="14" borderId="256" xfId="8" applyFont="1" applyFill="1" applyBorder="1" applyAlignment="1">
      <alignment horizontal="center" vertical="center" wrapText="1"/>
    </xf>
    <xf numFmtId="0" fontId="153" fillId="7" borderId="10" xfId="8" applyFont="1" applyFill="1" applyBorder="1" applyAlignment="1">
      <alignment horizontal="center" vertical="center" wrapText="1"/>
    </xf>
    <xf numFmtId="0" fontId="153" fillId="7" borderId="8" xfId="8" applyFont="1" applyFill="1" applyBorder="1" applyAlignment="1">
      <alignment horizontal="center" vertical="center" wrapText="1"/>
    </xf>
    <xf numFmtId="0" fontId="153" fillId="7" borderId="13" xfId="8" applyFont="1" applyFill="1" applyBorder="1" applyAlignment="1">
      <alignment horizontal="center" vertical="center" wrapText="1"/>
    </xf>
    <xf numFmtId="0" fontId="153" fillId="12" borderId="46" xfId="13" applyFont="1" applyFill="1" applyBorder="1"/>
    <xf numFmtId="0" fontId="153" fillId="12" borderId="16" xfId="13" applyFont="1" applyFill="1" applyBorder="1"/>
    <xf numFmtId="0" fontId="153" fillId="12" borderId="0" xfId="13" applyFont="1" applyFill="1" applyBorder="1"/>
    <xf numFmtId="0" fontId="153" fillId="12" borderId="25" xfId="13" applyFont="1" applyFill="1" applyBorder="1"/>
    <xf numFmtId="167" fontId="153" fillId="5" borderId="258" xfId="13" applyNumberFormat="1" applyFont="1" applyFill="1" applyBorder="1" applyAlignment="1">
      <alignment horizontal="center" vertical="center"/>
    </xf>
    <xf numFmtId="0" fontId="153" fillId="40" borderId="227" xfId="8" applyFont="1" applyFill="1" applyBorder="1" applyAlignment="1">
      <alignment horizontal="center" vertical="center" wrapText="1"/>
    </xf>
    <xf numFmtId="0" fontId="153" fillId="14" borderId="227" xfId="8" applyFont="1" applyFill="1" applyBorder="1" applyAlignment="1">
      <alignment horizontal="center" vertical="center" wrapText="1"/>
    </xf>
    <xf numFmtId="0" fontId="153" fillId="12" borderId="230" xfId="8" applyFont="1" applyFill="1" applyBorder="1" applyAlignment="1">
      <alignment horizontal="center" vertical="center" wrapText="1"/>
    </xf>
    <xf numFmtId="167" fontId="153" fillId="12" borderId="230" xfId="13" applyNumberFormat="1" applyFont="1" applyFill="1" applyBorder="1" applyAlignment="1">
      <alignment horizontal="center" vertical="center"/>
    </xf>
    <xf numFmtId="0" fontId="153" fillId="40" borderId="263" xfId="8" applyFont="1" applyFill="1" applyBorder="1" applyAlignment="1">
      <alignment horizontal="center" vertical="center" wrapText="1"/>
    </xf>
    <xf numFmtId="0" fontId="153" fillId="14" borderId="263" xfId="8" applyFont="1" applyFill="1" applyBorder="1" applyAlignment="1">
      <alignment horizontal="center" vertical="center" wrapText="1"/>
    </xf>
    <xf numFmtId="0" fontId="153" fillId="12" borderId="234" xfId="8" applyFont="1" applyFill="1" applyBorder="1" applyAlignment="1">
      <alignment horizontal="center" vertical="center" wrapText="1"/>
    </xf>
    <xf numFmtId="167" fontId="153" fillId="12" borderId="234" xfId="13" applyNumberFormat="1" applyFont="1" applyFill="1" applyBorder="1" applyAlignment="1">
      <alignment horizontal="center" vertical="center"/>
    </xf>
    <xf numFmtId="164" fontId="153" fillId="4" borderId="30" xfId="13" applyNumberFormat="1" applyFont="1" applyFill="1" applyBorder="1"/>
    <xf numFmtId="0" fontId="153" fillId="0" borderId="26" xfId="13" applyFont="1" applyBorder="1"/>
    <xf numFmtId="0" fontId="153" fillId="0" borderId="0" xfId="13" applyFont="1" applyAlignment="1">
      <alignment horizontal="left"/>
    </xf>
    <xf numFmtId="0" fontId="153" fillId="0" borderId="0" xfId="13" applyFont="1" applyAlignment="1">
      <alignment horizontal="center" vertical="center"/>
    </xf>
    <xf numFmtId="164" fontId="143" fillId="0" borderId="0" xfId="25" applyFont="1" applyAlignment="1">
      <alignment vertical="center"/>
    </xf>
    <xf numFmtId="169" fontId="143" fillId="0" borderId="0" xfId="0" applyNumberFormat="1" applyFont="1" applyAlignment="1">
      <alignment vertical="center"/>
    </xf>
    <xf numFmtId="164" fontId="52" fillId="39" borderId="11" xfId="8" applyNumberFormat="1" applyFont="1" applyFill="1" applyBorder="1" applyAlignment="1">
      <alignment horizontal="center" vertical="center" wrapText="1"/>
    </xf>
    <xf numFmtId="0" fontId="52" fillId="39" borderId="12" xfId="8" applyFont="1" applyFill="1" applyBorder="1" applyAlignment="1">
      <alignment horizontal="center" vertical="center" wrapText="1"/>
    </xf>
    <xf numFmtId="0" fontId="52" fillId="39" borderId="36" xfId="8" applyFont="1" applyFill="1" applyBorder="1" applyAlignment="1">
      <alignment horizontal="center" vertical="center" wrapText="1"/>
    </xf>
    <xf numFmtId="164" fontId="52" fillId="39" borderId="177" xfId="8" applyNumberFormat="1" applyFont="1" applyFill="1" applyBorder="1" applyAlignment="1">
      <alignment horizontal="center" vertical="center" wrapText="1"/>
    </xf>
    <xf numFmtId="167" fontId="52" fillId="7" borderId="5" xfId="8" applyNumberFormat="1" applyFont="1" applyFill="1" applyBorder="1" applyAlignment="1">
      <alignment horizontal="center" vertical="center" wrapText="1"/>
    </xf>
    <xf numFmtId="167" fontId="52" fillId="7" borderId="80" xfId="8" applyNumberFormat="1" applyFont="1" applyFill="1" applyBorder="1" applyAlignment="1">
      <alignment horizontal="center" vertical="center" wrapText="1"/>
    </xf>
    <xf numFmtId="0" fontId="52" fillId="7" borderId="5" xfId="8" applyFont="1" applyFill="1" applyBorder="1" applyAlignment="1">
      <alignment horizontal="center" vertical="center" wrapText="1"/>
    </xf>
    <xf numFmtId="167" fontId="52" fillId="7" borderId="6" xfId="8" applyNumberFormat="1" applyFont="1" applyFill="1" applyBorder="1" applyAlignment="1">
      <alignment horizontal="center" vertical="center" wrapText="1"/>
    </xf>
    <xf numFmtId="168" fontId="52" fillId="7" borderId="37" xfId="8" applyNumberFormat="1" applyFont="1" applyFill="1" applyBorder="1" applyAlignment="1">
      <alignment horizontal="center" vertical="center" wrapText="1"/>
    </xf>
    <xf numFmtId="167" fontId="52" fillId="7" borderId="79" xfId="8" applyNumberFormat="1" applyFont="1" applyFill="1" applyBorder="1" applyAlignment="1">
      <alignment horizontal="center" vertical="center" wrapText="1"/>
    </xf>
    <xf numFmtId="164" fontId="52" fillId="39" borderId="6" xfId="8" applyNumberFormat="1" applyFont="1" applyFill="1" applyBorder="1" applyAlignment="1">
      <alignment horizontal="center" vertical="center" wrapText="1"/>
    </xf>
    <xf numFmtId="1" fontId="52" fillId="39" borderId="36" xfId="8" applyNumberFormat="1" applyFont="1" applyFill="1" applyBorder="1" applyAlignment="1">
      <alignment horizontal="center" vertical="center" wrapText="1"/>
    </xf>
    <xf numFmtId="164" fontId="52" fillId="39" borderId="79" xfId="8" applyNumberFormat="1" applyFont="1" applyFill="1" applyBorder="1" applyAlignment="1">
      <alignment horizontal="center" vertical="center" wrapText="1"/>
    </xf>
    <xf numFmtId="1" fontId="52" fillId="7" borderId="5" xfId="8" applyNumberFormat="1" applyFont="1" applyFill="1" applyBorder="1" applyAlignment="1">
      <alignment horizontal="center" vertical="center" wrapText="1"/>
    </xf>
    <xf numFmtId="1" fontId="52" fillId="7" borderId="37" xfId="8" applyNumberFormat="1" applyFont="1" applyFill="1" applyBorder="1" applyAlignment="1">
      <alignment horizontal="center" vertical="center" wrapText="1"/>
    </xf>
    <xf numFmtId="164" fontId="52" fillId="7" borderId="6" xfId="25" applyFont="1" applyFill="1" applyBorder="1" applyAlignment="1">
      <alignment horizontal="center" vertical="center" wrapText="1"/>
    </xf>
    <xf numFmtId="0" fontId="52" fillId="7" borderId="37" xfId="8" applyFont="1" applyFill="1" applyBorder="1" applyAlignment="1">
      <alignment horizontal="center" vertical="center" wrapText="1"/>
    </xf>
    <xf numFmtId="164" fontId="52" fillId="7" borderId="79" xfId="25" applyFont="1" applyFill="1" applyBorder="1" applyAlignment="1">
      <alignment horizontal="center" vertical="center" wrapText="1"/>
    </xf>
    <xf numFmtId="164" fontId="52" fillId="7" borderId="7" xfId="25" applyFont="1" applyFill="1" applyBorder="1" applyAlignment="1">
      <alignment horizontal="center" vertical="center" wrapText="1"/>
    </xf>
    <xf numFmtId="0" fontId="52" fillId="7" borderId="2" xfId="8" applyFont="1" applyFill="1" applyBorder="1" applyAlignment="1">
      <alignment horizontal="center" vertical="center" wrapText="1"/>
    </xf>
    <xf numFmtId="0" fontId="52" fillId="7" borderId="41" xfId="8" applyFont="1" applyFill="1" applyBorder="1" applyAlignment="1">
      <alignment horizontal="center" vertical="center" wrapText="1"/>
    </xf>
    <xf numFmtId="164" fontId="52" fillId="7" borderId="54" xfId="25" applyFont="1" applyFill="1" applyBorder="1" applyAlignment="1">
      <alignment horizontal="center" vertical="center" wrapText="1"/>
    </xf>
    <xf numFmtId="164" fontId="63" fillId="24" borderId="50" xfId="8" applyNumberFormat="1" applyFont="1" applyFill="1" applyBorder="1" applyAlignment="1" applyProtection="1">
      <alignment horizontal="center" vertical="center" wrapText="1"/>
      <protection locked="0"/>
    </xf>
    <xf numFmtId="0" fontId="17" fillId="0" borderId="180" xfId="8" applyBorder="1" applyAlignment="1" applyProtection="1">
      <alignment horizontal="center" vertical="center" wrapText="1"/>
      <protection locked="0"/>
    </xf>
    <xf numFmtId="164" fontId="143" fillId="0" borderId="0" xfId="25" applyFont="1" applyAlignment="1">
      <alignment horizontal="center" vertical="center"/>
    </xf>
    <xf numFmtId="169" fontId="143" fillId="0" borderId="0" xfId="0" applyNumberFormat="1" applyFont="1" applyAlignment="1">
      <alignment horizontal="center" vertical="center"/>
    </xf>
    <xf numFmtId="0" fontId="17" fillId="0" borderId="0" xfId="8" applyAlignment="1">
      <alignment horizontal="center" vertical="center"/>
    </xf>
    <xf numFmtId="0" fontId="17" fillId="0" borderId="17" xfId="8" applyBorder="1" applyAlignment="1" applyProtection="1">
      <alignment horizontal="center" vertical="center"/>
      <protection locked="0"/>
    </xf>
    <xf numFmtId="0" fontId="153" fillId="0" borderId="0" xfId="13" applyFont="1" applyBorder="1" applyAlignment="1">
      <alignment horizontal="center" vertical="center"/>
    </xf>
    <xf numFmtId="0" fontId="153" fillId="7" borderId="45" xfId="8" applyFont="1" applyFill="1" applyBorder="1" applyAlignment="1">
      <alignment horizontal="center" vertical="center" wrapText="1"/>
    </xf>
    <xf numFmtId="0" fontId="139" fillId="7" borderId="1" xfId="8" applyFont="1" applyFill="1" applyBorder="1" applyAlignment="1">
      <alignment horizontal="center" vertical="center" wrapText="1"/>
    </xf>
    <xf numFmtId="164" fontId="139" fillId="7" borderId="1" xfId="12" applyFont="1" applyFill="1" applyBorder="1" applyAlignment="1">
      <alignment horizontal="center" vertical="center" wrapText="1"/>
    </xf>
    <xf numFmtId="44" fontId="139" fillId="7" borderId="1" xfId="8" applyNumberFormat="1" applyFont="1" applyFill="1" applyBorder="1" applyAlignment="1">
      <alignment horizontal="center" vertical="center"/>
    </xf>
    <xf numFmtId="164" fontId="139" fillId="7" borderId="1" xfId="12" applyFont="1" applyFill="1" applyBorder="1" applyAlignment="1">
      <alignment vertical="center"/>
    </xf>
    <xf numFmtId="44" fontId="139" fillId="7" borderId="45" xfId="8" applyNumberFormat="1" applyFont="1" applyFill="1" applyBorder="1" applyAlignment="1">
      <alignment horizontal="center" vertical="center"/>
    </xf>
    <xf numFmtId="164" fontId="139" fillId="7" borderId="45" xfId="12" applyFont="1" applyFill="1" applyBorder="1" applyAlignment="1">
      <alignment vertical="center"/>
    </xf>
    <xf numFmtId="0" fontId="139" fillId="12" borderId="45" xfId="27" applyFont="1" applyFill="1" applyBorder="1" applyAlignment="1">
      <alignment vertical="center" wrapText="1"/>
    </xf>
    <xf numFmtId="0" fontId="139" fillId="12" borderId="45" xfId="27" applyFont="1" applyFill="1" applyBorder="1" applyAlignment="1">
      <alignment horizontal="center" vertical="center"/>
    </xf>
    <xf numFmtId="0" fontId="139" fillId="12" borderId="45" xfId="27" applyFont="1" applyFill="1" applyBorder="1" applyAlignment="1">
      <alignment horizontal="center" vertical="center" wrapText="1"/>
    </xf>
    <xf numFmtId="164" fontId="139" fillId="12" borderId="45" xfId="12" applyFont="1" applyFill="1" applyBorder="1" applyAlignment="1">
      <alignment horizontal="center" vertical="center"/>
    </xf>
    <xf numFmtId="44" fontId="139" fillId="12" borderId="45" xfId="27" applyNumberFormat="1" applyFont="1" applyFill="1" applyBorder="1" applyAlignment="1">
      <alignment horizontal="center" vertical="center"/>
    </xf>
    <xf numFmtId="164" fontId="139" fillId="12" borderId="45" xfId="12" applyFont="1" applyFill="1" applyBorder="1" applyAlignment="1">
      <alignment vertical="center"/>
    </xf>
    <xf numFmtId="0" fontId="139" fillId="7" borderId="4" xfId="8" applyFont="1" applyFill="1" applyBorder="1" applyAlignment="1">
      <alignment vertical="center" wrapText="1"/>
    </xf>
    <xf numFmtId="0" fontId="139" fillId="7" borderId="4" xfId="8" applyFont="1" applyFill="1" applyBorder="1" applyAlignment="1">
      <alignment horizontal="center" vertical="center" wrapText="1"/>
    </xf>
    <xf numFmtId="164" fontId="139" fillId="7" borderId="4" xfId="12" applyFont="1" applyFill="1" applyBorder="1" applyAlignment="1">
      <alignment horizontal="center" vertical="center" wrapText="1"/>
    </xf>
    <xf numFmtId="44" fontId="139" fillId="7" borderId="4" xfId="8" applyNumberFormat="1" applyFont="1" applyFill="1" applyBorder="1" applyAlignment="1">
      <alignment horizontal="center" vertical="center"/>
    </xf>
    <xf numFmtId="164" fontId="139" fillId="7" borderId="4" xfId="12" applyFont="1" applyFill="1" applyBorder="1" applyAlignment="1">
      <alignment vertical="center"/>
    </xf>
    <xf numFmtId="0" fontId="139" fillId="7" borderId="22" xfId="8" applyFont="1" applyFill="1" applyBorder="1" applyAlignment="1">
      <alignment horizontal="center" vertical="center" wrapText="1"/>
    </xf>
    <xf numFmtId="0" fontId="139" fillId="12" borderId="6" xfId="27" applyFont="1" applyFill="1" applyBorder="1" applyAlignment="1">
      <alignment horizontal="center" vertical="center" wrapText="1"/>
    </xf>
    <xf numFmtId="0" fontId="139" fillId="7" borderId="6" xfId="8" applyFont="1" applyFill="1" applyBorder="1" applyAlignment="1">
      <alignment horizontal="center" vertical="center" wrapText="1"/>
    </xf>
    <xf numFmtId="0" fontId="143" fillId="40" borderId="2" xfId="0" applyFont="1" applyFill="1" applyBorder="1" applyAlignment="1">
      <alignment horizontal="left" vertical="center" wrapText="1"/>
    </xf>
    <xf numFmtId="0" fontId="139" fillId="7" borderId="1" xfId="8" applyFont="1" applyFill="1" applyBorder="1" applyAlignment="1">
      <alignment vertical="center" wrapText="1"/>
    </xf>
    <xf numFmtId="0" fontId="139" fillId="7" borderId="7" xfId="8" applyFont="1" applyFill="1" applyBorder="1" applyAlignment="1">
      <alignment horizontal="center" vertical="center" wrapText="1"/>
    </xf>
    <xf numFmtId="0" fontId="143" fillId="0" borderId="40" xfId="0" applyFont="1" applyBorder="1" applyAlignment="1">
      <alignment vertical="center" wrapText="1"/>
    </xf>
    <xf numFmtId="0" fontId="145" fillId="0" borderId="316" xfId="1" applyFont="1" applyBorder="1" applyAlignment="1">
      <alignment horizontal="center" vertical="center" wrapText="1"/>
    </xf>
    <xf numFmtId="0" fontId="139" fillId="40" borderId="27" xfId="8" applyFont="1" applyFill="1" applyBorder="1" applyAlignment="1">
      <alignment horizontal="center" vertical="center" wrapText="1"/>
    </xf>
    <xf numFmtId="0" fontId="139" fillId="40" borderId="23" xfId="8" applyFont="1" applyFill="1" applyBorder="1" applyAlignment="1">
      <alignment horizontal="center" vertical="center" wrapText="1"/>
    </xf>
    <xf numFmtId="0" fontId="139" fillId="40" borderId="24" xfId="8" applyFont="1" applyFill="1" applyBorder="1" applyAlignment="1">
      <alignment horizontal="center" vertical="center" wrapText="1"/>
    </xf>
    <xf numFmtId="169" fontId="153" fillId="14" borderId="255" xfId="8" applyNumberFormat="1" applyFont="1" applyFill="1" applyBorder="1" applyAlignment="1">
      <alignment horizontal="center" vertical="center" wrapText="1"/>
    </xf>
    <xf numFmtId="169" fontId="153" fillId="14" borderId="260" xfId="8" applyNumberFormat="1" applyFont="1" applyFill="1" applyBorder="1" applyAlignment="1">
      <alignment horizontal="center" vertical="center" wrapText="1"/>
    </xf>
    <xf numFmtId="169" fontId="150" fillId="14" borderId="228" xfId="8" applyNumberFormat="1" applyFont="1" applyFill="1" applyBorder="1" applyAlignment="1">
      <alignment vertical="center" wrapText="1"/>
    </xf>
    <xf numFmtId="169" fontId="153" fillId="7" borderId="10" xfId="8" applyNumberFormat="1" applyFont="1" applyFill="1" applyBorder="1" applyAlignment="1">
      <alignment horizontal="center" vertical="center" wrapText="1"/>
    </xf>
    <xf numFmtId="169" fontId="153" fillId="7" borderId="8" xfId="8" applyNumberFormat="1" applyFont="1" applyFill="1" applyBorder="1" applyAlignment="1">
      <alignment horizontal="center" vertical="center" wrapText="1"/>
    </xf>
    <xf numFmtId="169" fontId="153" fillId="7" borderId="13" xfId="8" applyNumberFormat="1" applyFont="1" applyFill="1" applyBorder="1" applyAlignment="1">
      <alignment horizontal="center" vertical="center" wrapText="1"/>
    </xf>
    <xf numFmtId="169" fontId="150" fillId="7" borderId="251" xfId="8" applyNumberFormat="1" applyFont="1" applyFill="1" applyBorder="1" applyAlignment="1">
      <alignment vertical="center" wrapText="1"/>
    </xf>
    <xf numFmtId="169" fontId="153" fillId="7" borderId="9" xfId="8" applyNumberFormat="1" applyFont="1" applyFill="1" applyBorder="1" applyAlignment="1">
      <alignment horizontal="center" vertical="center" wrapText="1"/>
    </xf>
    <xf numFmtId="169" fontId="153" fillId="7" borderId="45" xfId="8" applyNumberFormat="1" applyFont="1" applyFill="1" applyBorder="1" applyAlignment="1">
      <alignment horizontal="center" vertical="center" wrapText="1"/>
    </xf>
    <xf numFmtId="169" fontId="153" fillId="7" borderId="46" xfId="8" applyNumberFormat="1" applyFont="1" applyFill="1" applyBorder="1" applyAlignment="1">
      <alignment horizontal="center" vertical="center" wrapText="1"/>
    </xf>
    <xf numFmtId="169" fontId="150" fillId="7" borderId="225" xfId="8" applyNumberFormat="1" applyFont="1" applyFill="1" applyBorder="1" applyAlignment="1">
      <alignment vertical="center" wrapText="1"/>
    </xf>
    <xf numFmtId="164" fontId="153" fillId="12" borderId="258" xfId="25" applyFont="1" applyFill="1" applyBorder="1" applyAlignment="1">
      <alignment horizontal="center" vertical="center"/>
    </xf>
    <xf numFmtId="164" fontId="150" fillId="12" borderId="231" xfId="25" applyFont="1" applyFill="1" applyBorder="1" applyAlignment="1">
      <alignment vertical="center" wrapText="1"/>
    </xf>
    <xf numFmtId="164" fontId="153" fillId="12" borderId="45" xfId="25" applyFont="1" applyFill="1" applyBorder="1" applyAlignment="1">
      <alignment horizontal="center" vertical="center"/>
    </xf>
    <xf numFmtId="164" fontId="153" fillId="12" borderId="46" xfId="25" applyFont="1" applyFill="1" applyBorder="1" applyAlignment="1">
      <alignment horizontal="center" vertical="center"/>
    </xf>
    <xf numFmtId="164" fontId="150" fillId="12" borderId="225" xfId="25" applyFont="1" applyFill="1" applyBorder="1" applyAlignment="1">
      <alignment vertical="center" wrapText="1"/>
    </xf>
    <xf numFmtId="44" fontId="139" fillId="7" borderId="263" xfId="8" applyNumberFormat="1" applyFont="1" applyFill="1" applyBorder="1" applyAlignment="1">
      <alignment horizontal="center" vertical="center" wrapText="1"/>
    </xf>
    <xf numFmtId="0" fontId="139" fillId="7" borderId="273" xfId="8" applyFont="1" applyFill="1" applyBorder="1" applyAlignment="1">
      <alignment vertical="center" wrapText="1"/>
    </xf>
    <xf numFmtId="0" fontId="139" fillId="7" borderId="274" xfId="8" applyFont="1" applyFill="1" applyBorder="1" applyAlignment="1">
      <alignment horizontal="center" vertical="center" wrapText="1"/>
    </xf>
    <xf numFmtId="164" fontId="139" fillId="7" borderId="274" xfId="12" applyFont="1" applyFill="1" applyBorder="1" applyAlignment="1">
      <alignment horizontal="center" vertical="center" wrapText="1"/>
    </xf>
    <xf numFmtId="44" fontId="139" fillId="7" borderId="274" xfId="8" applyNumberFormat="1" applyFont="1" applyFill="1" applyBorder="1" applyAlignment="1">
      <alignment horizontal="center" vertical="center" wrapText="1"/>
    </xf>
    <xf numFmtId="0" fontId="139" fillId="7" borderId="275" xfId="8" applyFont="1" applyFill="1" applyBorder="1" applyAlignment="1">
      <alignment vertical="center" wrapText="1"/>
    </xf>
    <xf numFmtId="0" fontId="139" fillId="12" borderId="262" xfId="13" applyFont="1" applyFill="1" applyBorder="1" applyAlignment="1">
      <alignment vertical="center" wrapText="1"/>
    </xf>
    <xf numFmtId="0" fontId="139" fillId="12" borderId="263" xfId="13" applyFont="1" applyFill="1" applyBorder="1" applyAlignment="1">
      <alignment horizontal="center" vertical="center"/>
    </xf>
    <xf numFmtId="0" fontId="139" fillId="12" borderId="263" xfId="13" applyFont="1" applyFill="1" applyBorder="1" applyAlignment="1">
      <alignment horizontal="center" vertical="center" wrapText="1"/>
    </xf>
    <xf numFmtId="164" fontId="139" fillId="12" borderId="263" xfId="12" applyFont="1" applyFill="1" applyBorder="1" applyAlignment="1">
      <alignment horizontal="center" vertical="center"/>
    </xf>
    <xf numFmtId="44" fontId="139" fillId="12" borderId="263" xfId="13" applyNumberFormat="1" applyFont="1" applyFill="1" applyBorder="1" applyAlignment="1">
      <alignment horizontal="center" vertical="center"/>
    </xf>
    <xf numFmtId="0" fontId="139" fillId="12" borderId="264" xfId="13" applyFont="1" applyFill="1" applyBorder="1" applyAlignment="1">
      <alignment vertical="center" wrapText="1"/>
    </xf>
    <xf numFmtId="0" fontId="139" fillId="7" borderId="317" xfId="8" applyFont="1" applyFill="1" applyBorder="1" applyAlignment="1">
      <alignment vertical="center" wrapText="1"/>
    </xf>
    <xf numFmtId="0" fontId="139" fillId="7" borderId="251" xfId="8" applyFont="1" applyFill="1" applyBorder="1" applyAlignment="1">
      <alignment horizontal="center" vertical="center" wrapText="1"/>
    </xf>
    <xf numFmtId="164" fontId="139" fillId="7" borderId="251" xfId="12" applyFont="1" applyFill="1" applyBorder="1" applyAlignment="1">
      <alignment horizontal="center" vertical="center" wrapText="1"/>
    </xf>
    <xf numFmtId="44" fontId="139" fillId="7" borderId="251" xfId="8" applyNumberFormat="1" applyFont="1" applyFill="1" applyBorder="1" applyAlignment="1">
      <alignment horizontal="center" vertical="center" wrapText="1"/>
    </xf>
    <xf numFmtId="0" fontId="139" fillId="12" borderId="273" xfId="13" applyFont="1" applyFill="1" applyBorder="1" applyAlignment="1">
      <alignment vertical="center" wrapText="1"/>
    </xf>
    <xf numFmtId="0" fontId="139" fillId="12" borderId="274" xfId="13" applyFont="1" applyFill="1" applyBorder="1" applyAlignment="1">
      <alignment horizontal="center" vertical="center"/>
    </xf>
    <xf numFmtId="0" fontId="139" fillId="12" borderId="274" xfId="13" applyFont="1" applyFill="1" applyBorder="1" applyAlignment="1">
      <alignment horizontal="center" vertical="center" wrapText="1"/>
    </xf>
    <xf numFmtId="164" fontId="139" fillId="12" borderId="274" xfId="12" applyFont="1" applyFill="1" applyBorder="1" applyAlignment="1">
      <alignment horizontal="center" vertical="center"/>
    </xf>
    <xf numFmtId="44" fontId="139" fillId="12" borderId="274" xfId="13" applyNumberFormat="1" applyFont="1" applyFill="1" applyBorder="1" applyAlignment="1">
      <alignment horizontal="center" vertical="center"/>
    </xf>
    <xf numFmtId="0" fontId="139" fillId="12" borderId="275" xfId="13" applyFont="1" applyFill="1" applyBorder="1" applyAlignment="1">
      <alignment vertical="center" wrapText="1"/>
    </xf>
    <xf numFmtId="1" fontId="153" fillId="14" borderId="10" xfId="8" applyNumberFormat="1" applyFont="1" applyFill="1" applyBorder="1" applyAlignment="1">
      <alignment horizontal="center" vertical="center" wrapText="1"/>
    </xf>
    <xf numFmtId="2" fontId="150" fillId="14" borderId="251" xfId="8" applyNumberFormat="1" applyFont="1" applyFill="1" applyBorder="1" applyAlignment="1">
      <alignment vertical="center" wrapText="1"/>
    </xf>
    <xf numFmtId="0" fontId="153" fillId="7" borderId="22" xfId="8" applyFont="1" applyFill="1" applyBorder="1" applyAlignment="1">
      <alignment horizontal="center" vertical="center" wrapText="1"/>
    </xf>
    <xf numFmtId="1" fontId="153" fillId="7" borderId="52" xfId="8" applyNumberFormat="1" applyFont="1" applyFill="1" applyBorder="1" applyAlignment="1">
      <alignment horizontal="center" vertical="center" wrapText="1"/>
    </xf>
    <xf numFmtId="1" fontId="153" fillId="7" borderId="4" xfId="8" applyNumberFormat="1" applyFont="1" applyFill="1" applyBorder="1" applyAlignment="1">
      <alignment horizontal="center" vertical="center" wrapText="1"/>
    </xf>
    <xf numFmtId="1" fontId="153" fillId="7" borderId="48" xfId="8" applyNumberFormat="1" applyFont="1" applyFill="1" applyBorder="1" applyAlignment="1">
      <alignment horizontal="center" vertical="center" wrapText="1"/>
    </xf>
    <xf numFmtId="2" fontId="150" fillId="7" borderId="264" xfId="8" applyNumberFormat="1" applyFont="1" applyFill="1" applyBorder="1" applyAlignment="1">
      <alignment vertical="center" wrapText="1"/>
    </xf>
    <xf numFmtId="2" fontId="150" fillId="7" borderId="318" xfId="8" applyNumberFormat="1" applyFont="1" applyFill="1" applyBorder="1" applyAlignment="1">
      <alignment vertical="center" wrapText="1"/>
    </xf>
    <xf numFmtId="0" fontId="151" fillId="0" borderId="20" xfId="10" applyFont="1" applyBorder="1"/>
    <xf numFmtId="0" fontId="153" fillId="0" borderId="20" xfId="13" applyFont="1" applyBorder="1"/>
    <xf numFmtId="0" fontId="153" fillId="0" borderId="20" xfId="13" applyFont="1" applyBorder="1" applyAlignment="1">
      <alignment horizontal="left"/>
    </xf>
    <xf numFmtId="0" fontId="153" fillId="0" borderId="20" xfId="13" applyFont="1" applyBorder="1" applyAlignment="1">
      <alignment horizontal="center" vertical="center"/>
    </xf>
    <xf numFmtId="0" fontId="153" fillId="0" borderId="33" xfId="13" applyFont="1" applyBorder="1" applyAlignment="1">
      <alignment horizontal="center" vertical="center"/>
    </xf>
    <xf numFmtId="0" fontId="151" fillId="0" borderId="0" xfId="10" applyFont="1" applyBorder="1"/>
    <xf numFmtId="0" fontId="153" fillId="0" borderId="0" xfId="13" applyFont="1" applyBorder="1" applyAlignment="1">
      <alignment horizontal="left"/>
    </xf>
    <xf numFmtId="0" fontId="153" fillId="0" borderId="25" xfId="13" applyFont="1" applyBorder="1" applyAlignment="1">
      <alignment horizontal="center" vertical="center"/>
    </xf>
    <xf numFmtId="0" fontId="151" fillId="0" borderId="17" xfId="10" applyFont="1" applyBorder="1"/>
    <xf numFmtId="0" fontId="153" fillId="0" borderId="17" xfId="13" applyFont="1" applyBorder="1"/>
    <xf numFmtId="0" fontId="153" fillId="0" borderId="17" xfId="13" applyFont="1" applyBorder="1" applyAlignment="1">
      <alignment horizontal="left"/>
    </xf>
    <xf numFmtId="0" fontId="153" fillId="0" borderId="17" xfId="13" applyFont="1" applyBorder="1" applyAlignment="1">
      <alignment horizontal="center" vertical="center"/>
    </xf>
    <xf numFmtId="0" fontId="153" fillId="0" borderId="26" xfId="13" applyFont="1" applyBorder="1" applyAlignment="1">
      <alignment horizontal="center" vertical="center"/>
    </xf>
    <xf numFmtId="0" fontId="151" fillId="0" borderId="32" xfId="10" applyFont="1" applyBorder="1"/>
    <xf numFmtId="0" fontId="151" fillId="0" borderId="34" xfId="10" applyFont="1" applyBorder="1"/>
    <xf numFmtId="0" fontId="139" fillId="7" borderId="318" xfId="8" applyFont="1" applyFill="1" applyBorder="1" applyAlignment="1">
      <alignment vertical="center" wrapText="1"/>
    </xf>
    <xf numFmtId="0" fontId="153" fillId="7" borderId="8" xfId="8" applyNumberFormat="1" applyFont="1" applyFill="1" applyBorder="1" applyAlignment="1">
      <alignment horizontal="center" vertical="center" wrapText="1"/>
    </xf>
    <xf numFmtId="0" fontId="153" fillId="7" borderId="10" xfId="8" applyNumberFormat="1" applyFont="1" applyFill="1" applyBorder="1" applyAlignment="1">
      <alignment horizontal="center" vertical="center" wrapText="1"/>
    </xf>
    <xf numFmtId="0" fontId="153" fillId="7" borderId="13" xfId="8" applyNumberFormat="1" applyFont="1" applyFill="1" applyBorder="1" applyAlignment="1">
      <alignment horizontal="center" vertical="center" wrapText="1"/>
    </xf>
    <xf numFmtId="44" fontId="143" fillId="0" borderId="0" xfId="0" applyNumberFormat="1" applyFont="1" applyAlignment="1">
      <alignment vertical="center" wrapText="1"/>
    </xf>
    <xf numFmtId="164" fontId="143" fillId="0" borderId="0" xfId="0" applyNumberFormat="1" applyFont="1" applyAlignment="1">
      <alignment vertical="center" wrapText="1"/>
    </xf>
    <xf numFmtId="164" fontId="143" fillId="0" borderId="0" xfId="12" applyFont="1" applyAlignment="1">
      <alignment vertical="center" wrapText="1"/>
    </xf>
    <xf numFmtId="0" fontId="139" fillId="40" borderId="14" xfId="8" applyFont="1" applyFill="1" applyBorder="1" applyAlignment="1">
      <alignment horizontal="center" vertical="center" wrapText="1"/>
    </xf>
    <xf numFmtId="164" fontId="141" fillId="0" borderId="0" xfId="26" applyNumberFormat="1" applyFont="1" applyFill="1" applyBorder="1" applyAlignment="1">
      <alignment vertical="center"/>
    </xf>
    <xf numFmtId="0" fontId="145" fillId="0" borderId="181" xfId="1" applyFont="1" applyBorder="1" applyAlignment="1">
      <alignment vertical="center" wrapText="1"/>
    </xf>
    <xf numFmtId="164" fontId="153" fillId="0" borderId="0" xfId="13" applyNumberFormat="1" applyFont="1" applyBorder="1"/>
    <xf numFmtId="164" fontId="150" fillId="12" borderId="322" xfId="25" applyFont="1" applyFill="1" applyBorder="1" applyAlignment="1">
      <alignment vertical="center" wrapText="1"/>
    </xf>
    <xf numFmtId="0" fontId="153" fillId="0" borderId="27" xfId="8" applyFont="1" applyFill="1" applyBorder="1" applyAlignment="1">
      <alignment vertical="center" wrapText="1"/>
    </xf>
    <xf numFmtId="0" fontId="153" fillId="3" borderId="23" xfId="8" applyFont="1" applyFill="1" applyBorder="1" applyAlignment="1">
      <alignment vertical="center" wrapText="1"/>
    </xf>
    <xf numFmtId="0" fontId="153" fillId="0" borderId="23" xfId="8" applyFont="1" applyFill="1" applyBorder="1" applyAlignment="1">
      <alignment vertical="center" wrapText="1"/>
    </xf>
    <xf numFmtId="0" fontId="153" fillId="3" borderId="24" xfId="8" applyFont="1" applyFill="1" applyBorder="1" applyAlignment="1">
      <alignment vertical="center" wrapText="1"/>
    </xf>
    <xf numFmtId="0" fontId="139" fillId="7" borderId="323" xfId="8" applyFont="1" applyFill="1" applyBorder="1" applyAlignment="1">
      <alignment vertical="center" wrapText="1"/>
    </xf>
    <xf numFmtId="0" fontId="139" fillId="7" borderId="234" xfId="8" applyFont="1" applyFill="1" applyBorder="1" applyAlignment="1">
      <alignment horizontal="center" vertical="center" wrapText="1"/>
    </xf>
    <xf numFmtId="164" fontId="139" fillId="7" borderId="234" xfId="12" applyFont="1" applyFill="1" applyBorder="1" applyAlignment="1">
      <alignment horizontal="center" vertical="center" wrapText="1"/>
    </xf>
    <xf numFmtId="44" fontId="139" fillId="7" borderId="234" xfId="8" applyNumberFormat="1" applyFont="1" applyFill="1" applyBorder="1" applyAlignment="1">
      <alignment horizontal="center" vertical="center" wrapText="1"/>
    </xf>
    <xf numFmtId="0" fontId="139" fillId="7" borderId="279" xfId="8" applyFont="1" applyFill="1" applyBorder="1" applyAlignment="1">
      <alignment vertical="center" wrapText="1"/>
    </xf>
    <xf numFmtId="0" fontId="143" fillId="40" borderId="14" xfId="0" applyFont="1" applyFill="1" applyBorder="1" applyAlignment="1">
      <alignment horizontal="center" vertical="center" wrapText="1"/>
    </xf>
    <xf numFmtId="168" fontId="17" fillId="0" borderId="0" xfId="8" applyNumberFormat="1"/>
    <xf numFmtId="0" fontId="153" fillId="7" borderId="8" xfId="8" applyFont="1" applyFill="1" applyBorder="1" applyAlignment="1">
      <alignment horizontal="center" vertical="center" wrapText="1"/>
    </xf>
    <xf numFmtId="0" fontId="153" fillId="7" borderId="45" xfId="8" applyFont="1" applyFill="1" applyBorder="1" applyAlignment="1">
      <alignment horizontal="center" vertical="center" wrapText="1"/>
    </xf>
    <xf numFmtId="164" fontId="153" fillId="4" borderId="325" xfId="13" applyNumberFormat="1" applyFont="1" applyFill="1" applyBorder="1"/>
    <xf numFmtId="0" fontId="143" fillId="40" borderId="40" xfId="0" applyFont="1" applyFill="1" applyBorder="1" applyAlignment="1">
      <alignment horizontal="left" vertical="center" wrapText="1"/>
    </xf>
    <xf numFmtId="0" fontId="143" fillId="40" borderId="267" xfId="0" applyFont="1" applyFill="1" applyBorder="1" applyAlignment="1">
      <alignment horizontal="center" vertical="center" textRotation="90" wrapText="1"/>
    </xf>
    <xf numFmtId="0" fontId="143" fillId="40" borderId="5" xfId="0" applyFont="1" applyFill="1" applyBorder="1" applyAlignment="1">
      <alignment horizontal="left" vertical="center" wrapText="1"/>
    </xf>
    <xf numFmtId="0" fontId="143" fillId="40" borderId="27" xfId="0" applyFont="1" applyFill="1" applyBorder="1" applyAlignment="1">
      <alignment horizontal="center" vertical="center" wrapText="1"/>
    </xf>
    <xf numFmtId="164" fontId="139" fillId="7" borderId="225" xfId="12" applyFont="1" applyFill="1" applyBorder="1" applyAlignment="1">
      <alignment vertical="center" wrapText="1"/>
    </xf>
    <xf numFmtId="164" fontId="139" fillId="12" borderId="225" xfId="12" applyFont="1" applyFill="1" applyBorder="1" applyAlignment="1">
      <alignment vertical="center"/>
    </xf>
    <xf numFmtId="0" fontId="139" fillId="40" borderId="0" xfId="8" applyFont="1" applyFill="1" applyAlignment="1">
      <alignment vertical="center" wrapText="1"/>
    </xf>
    <xf numFmtId="164" fontId="139" fillId="0" borderId="182" xfId="13" applyNumberFormat="1" applyFont="1" applyBorder="1" applyAlignment="1">
      <alignment vertical="center"/>
    </xf>
    <xf numFmtId="164" fontId="139" fillId="0" borderId="301" xfId="13" applyNumberFormat="1" applyFont="1" applyBorder="1" applyAlignment="1">
      <alignment vertical="center"/>
    </xf>
    <xf numFmtId="164" fontId="139" fillId="7" borderId="263" xfId="12" applyFont="1" applyFill="1" applyBorder="1" applyAlignment="1">
      <alignment vertical="center" wrapText="1"/>
    </xf>
    <xf numFmtId="164" fontId="139" fillId="7" borderId="274" xfId="12" applyFont="1" applyFill="1" applyBorder="1" applyAlignment="1">
      <alignment vertical="center" wrapText="1"/>
    </xf>
    <xf numFmtId="164" fontId="139" fillId="12" borderId="263" xfId="12" applyFont="1" applyFill="1" applyBorder="1" applyAlignment="1">
      <alignment vertical="center"/>
    </xf>
    <xf numFmtId="164" fontId="139" fillId="12" borderId="274" xfId="12" applyFont="1" applyFill="1" applyBorder="1" applyAlignment="1">
      <alignment vertical="center"/>
    </xf>
    <xf numFmtId="164" fontId="139" fillId="7" borderId="251" xfId="12" applyFont="1" applyFill="1" applyBorder="1" applyAlignment="1">
      <alignment vertical="center" wrapText="1"/>
    </xf>
    <xf numFmtId="164" fontId="139" fillId="0" borderId="306" xfId="13" applyNumberFormat="1" applyFont="1" applyBorder="1" applyAlignment="1">
      <alignment vertical="center"/>
    </xf>
    <xf numFmtId="164" fontId="139" fillId="7" borderId="234" xfId="12" applyFont="1" applyFill="1" applyBorder="1" applyAlignment="1">
      <alignment vertical="center" wrapText="1"/>
    </xf>
    <xf numFmtId="0" fontId="143" fillId="0" borderId="299" xfId="0" applyFont="1" applyBorder="1" applyAlignment="1">
      <alignment horizontal="center" vertical="center" textRotation="90" wrapText="1"/>
    </xf>
    <xf numFmtId="0" fontId="140" fillId="0" borderId="280" xfId="13" applyFont="1" applyBorder="1" applyAlignment="1">
      <alignment horizontal="center" vertical="center"/>
    </xf>
    <xf numFmtId="0" fontId="140" fillId="0" borderId="281" xfId="13" applyFont="1" applyBorder="1" applyAlignment="1">
      <alignment horizontal="center" vertical="center"/>
    </xf>
    <xf numFmtId="0" fontId="140" fillId="0" borderId="281" xfId="13" applyFont="1" applyBorder="1" applyAlignment="1">
      <alignment horizontal="center" vertical="center" wrapText="1"/>
    </xf>
    <xf numFmtId="0" fontId="140" fillId="0" borderId="319" xfId="13" applyFont="1" applyBorder="1" applyAlignment="1">
      <alignment horizontal="center" vertical="center"/>
    </xf>
    <xf numFmtId="164" fontId="139" fillId="0" borderId="0" xfId="13" applyNumberFormat="1" applyFont="1" applyAlignment="1">
      <alignment vertical="center"/>
    </xf>
    <xf numFmtId="0" fontId="143" fillId="0" borderId="320" xfId="0" applyFont="1" applyBorder="1" applyAlignment="1">
      <alignment vertical="center"/>
    </xf>
    <xf numFmtId="164" fontId="139" fillId="12" borderId="225" xfId="12" applyFont="1" applyFill="1" applyBorder="1" applyAlignment="1">
      <alignment horizontal="center" vertical="center" wrapText="1"/>
    </xf>
    <xf numFmtId="164" fontId="139" fillId="12" borderId="225" xfId="12" applyFont="1" applyFill="1" applyBorder="1" applyAlignment="1">
      <alignment vertical="center" wrapText="1"/>
    </xf>
    <xf numFmtId="164" fontId="139" fillId="7" borderId="263" xfId="12" applyFont="1" applyFill="1" applyBorder="1" applyAlignment="1">
      <alignment vertical="center"/>
    </xf>
    <xf numFmtId="164" fontId="139" fillId="7" borderId="225" xfId="12" applyFont="1" applyFill="1" applyBorder="1" applyAlignment="1">
      <alignment vertical="center"/>
    </xf>
    <xf numFmtId="164" fontId="143" fillId="0" borderId="0" xfId="12" applyFont="1" applyAlignment="1">
      <alignment vertical="center"/>
    </xf>
    <xf numFmtId="0" fontId="157" fillId="0" borderId="337" xfId="0" applyFont="1" applyBorder="1" applyAlignment="1">
      <alignment horizontal="center" vertical="center" wrapText="1"/>
    </xf>
    <xf numFmtId="0" fontId="158" fillId="46" borderId="336" xfId="0" applyFont="1" applyFill="1" applyBorder="1" applyAlignment="1">
      <alignment horizontal="justify" vertical="center" wrapText="1"/>
    </xf>
    <xf numFmtId="0" fontId="156" fillId="46" borderId="337" xfId="0" applyFont="1" applyFill="1" applyBorder="1" applyAlignment="1">
      <alignment horizontal="justify" vertical="center" wrapText="1"/>
    </xf>
    <xf numFmtId="2" fontId="156" fillId="46" borderId="337" xfId="0" applyNumberFormat="1" applyFont="1" applyFill="1" applyBorder="1" applyAlignment="1">
      <alignment horizontal="center" vertical="center" wrapText="1"/>
    </xf>
    <xf numFmtId="0" fontId="159" fillId="0" borderId="336" xfId="0" applyFont="1" applyBorder="1" applyAlignment="1">
      <alignment horizontal="justify" vertical="center" wrapText="1"/>
    </xf>
    <xf numFmtId="0" fontId="157" fillId="0" borderId="337" xfId="0" applyFont="1" applyBorder="1" applyAlignment="1">
      <alignment horizontal="justify" vertical="center" wrapText="1"/>
    </xf>
    <xf numFmtId="2" fontId="157" fillId="0" borderId="337" xfId="0" applyNumberFormat="1" applyFont="1" applyBorder="1" applyAlignment="1">
      <alignment horizontal="center" vertical="center" wrapText="1"/>
    </xf>
    <xf numFmtId="0" fontId="160" fillId="3" borderId="1" xfId="8" applyFont="1" applyFill="1" applyBorder="1" applyAlignment="1">
      <alignment horizontal="center" vertical="center" wrapText="1"/>
    </xf>
    <xf numFmtId="0" fontId="161" fillId="3" borderId="21" xfId="8" applyFont="1" applyFill="1" applyBorder="1" applyAlignment="1">
      <alignment horizontal="center" vertical="center" wrapText="1"/>
    </xf>
    <xf numFmtId="0" fontId="160" fillId="3" borderId="2" xfId="8" applyFont="1" applyFill="1" applyBorder="1" applyAlignment="1">
      <alignment horizontal="center" vertical="center" wrapText="1"/>
    </xf>
    <xf numFmtId="0" fontId="161" fillId="0" borderId="1" xfId="8" applyFont="1" applyBorder="1" applyAlignment="1">
      <alignment horizontal="center" vertical="center" wrapText="1"/>
    </xf>
    <xf numFmtId="0" fontId="161" fillId="3" borderId="2" xfId="8" applyFont="1" applyFill="1" applyBorder="1" applyAlignment="1">
      <alignment horizontal="center" vertical="center" wrapText="1"/>
    </xf>
    <xf numFmtId="0" fontId="161" fillId="47" borderId="7" xfId="8" applyFont="1" applyFill="1" applyBorder="1" applyAlignment="1">
      <alignment horizontal="center" vertical="center" wrapText="1"/>
    </xf>
    <xf numFmtId="0" fontId="143" fillId="2" borderId="177" xfId="8" applyFont="1" applyFill="1" applyBorder="1" applyAlignment="1">
      <alignment horizontal="center" vertical="center" wrapText="1"/>
    </xf>
    <xf numFmtId="0" fontId="143" fillId="2" borderId="338" xfId="8" applyFont="1" applyFill="1" applyBorder="1" applyAlignment="1">
      <alignment vertical="center" wrapText="1"/>
    </xf>
    <xf numFmtId="0" fontId="143" fillId="2" borderId="79" xfId="8" applyFont="1" applyFill="1" applyBorder="1" applyAlignment="1">
      <alignment horizontal="center" vertical="center" wrapText="1"/>
    </xf>
    <xf numFmtId="0" fontId="143" fillId="2" borderId="161" xfId="8" applyFont="1" applyFill="1" applyBorder="1" applyAlignment="1">
      <alignment vertical="center" wrapText="1"/>
    </xf>
    <xf numFmtId="0" fontId="143" fillId="2" borderId="37" xfId="8" applyFont="1" applyFill="1" applyBorder="1" applyAlignment="1">
      <alignment vertical="center" wrapText="1"/>
    </xf>
    <xf numFmtId="0" fontId="143" fillId="0" borderId="37" xfId="8" applyFont="1" applyBorder="1" applyAlignment="1">
      <alignment horizontal="left" vertical="center" wrapText="1"/>
    </xf>
    <xf numFmtId="2" fontId="143" fillId="2" borderId="28" xfId="8" applyNumberFormat="1" applyFont="1" applyFill="1" applyBorder="1" applyAlignment="1">
      <alignment horizontal="center" vertical="center" wrapText="1"/>
    </xf>
    <xf numFmtId="0" fontId="143" fillId="47" borderId="29" xfId="8" applyFont="1" applyFill="1" applyBorder="1" applyAlignment="1">
      <alignment horizontal="center" vertical="center" wrapText="1"/>
    </xf>
    <xf numFmtId="0" fontId="143" fillId="2" borderId="176" xfId="8" applyFont="1" applyFill="1" applyBorder="1" applyAlignment="1">
      <alignment horizontal="center" vertical="center" wrapText="1"/>
    </xf>
    <xf numFmtId="2" fontId="143" fillId="2" borderId="15" xfId="8" applyNumberFormat="1" applyFont="1" applyFill="1" applyBorder="1" applyAlignment="1">
      <alignment horizontal="center" vertical="center" wrapText="1"/>
    </xf>
    <xf numFmtId="0" fontId="143" fillId="2" borderId="34" xfId="8" applyFont="1" applyFill="1" applyBorder="1" applyAlignment="1">
      <alignment horizontal="center" vertical="center" wrapText="1"/>
    </xf>
    <xf numFmtId="0" fontId="143" fillId="2" borderId="3" xfId="8" applyFont="1" applyFill="1" applyBorder="1" applyAlignment="1">
      <alignment horizontal="center" vertical="center" wrapText="1"/>
    </xf>
    <xf numFmtId="0" fontId="143" fillId="2" borderId="15" xfId="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3" fillId="2" borderId="54" xfId="8" applyFont="1" applyFill="1" applyBorder="1" applyAlignment="1">
      <alignment vertical="center" wrapText="1"/>
    </xf>
    <xf numFmtId="0" fontId="143" fillId="0" borderId="41" xfId="8" applyFont="1" applyBorder="1" applyAlignment="1">
      <alignment horizontal="left" vertical="center" wrapText="1"/>
    </xf>
    <xf numFmtId="0" fontId="143" fillId="2" borderId="54" xfId="8" applyFont="1" applyFill="1" applyBorder="1" applyAlignment="1">
      <alignment horizontal="center" vertical="center" wrapText="1"/>
    </xf>
    <xf numFmtId="2" fontId="143" fillId="2" borderId="196" xfId="8" applyNumberFormat="1" applyFont="1" applyFill="1" applyBorder="1" applyAlignment="1">
      <alignment horizontal="center" vertical="center" wrapText="1"/>
    </xf>
    <xf numFmtId="0" fontId="156" fillId="46" borderId="337" xfId="0" applyFont="1" applyFill="1" applyBorder="1" applyAlignment="1">
      <alignment horizontal="center" vertical="center" wrapText="1"/>
    </xf>
    <xf numFmtId="3" fontId="156" fillId="46" borderId="337" xfId="0" applyNumberFormat="1" applyFont="1" applyFill="1" applyBorder="1" applyAlignment="1">
      <alignment horizontal="center" vertical="center" wrapText="1"/>
    </xf>
    <xf numFmtId="0" fontId="143" fillId="2" borderId="5" xfId="8" applyFont="1" applyFill="1" applyBorder="1" applyAlignment="1">
      <alignment horizontal="center" vertical="center" wrapText="1"/>
    </xf>
    <xf numFmtId="0" fontId="143" fillId="2" borderId="196" xfId="8" applyFont="1" applyFill="1" applyBorder="1" applyAlignment="1">
      <alignment horizontal="center" vertical="center" wrapText="1"/>
    </xf>
    <xf numFmtId="0" fontId="143" fillId="2" borderId="55" xfId="8" applyFont="1" applyFill="1" applyBorder="1" applyAlignment="1">
      <alignment horizontal="center" vertical="center" wrapText="1"/>
    </xf>
    <xf numFmtId="0" fontId="143" fillId="47" borderId="47" xfId="8" applyFont="1" applyFill="1" applyBorder="1" applyAlignment="1">
      <alignment horizontal="center" vertical="center" wrapText="1"/>
    </xf>
    <xf numFmtId="0" fontId="143" fillId="2" borderId="2" xfId="8" applyFont="1" applyFill="1" applyBorder="1" applyAlignment="1">
      <alignment horizontal="center" vertical="center" wrapText="1"/>
    </xf>
    <xf numFmtId="0" fontId="143" fillId="2" borderId="1" xfId="8" applyFont="1" applyFill="1" applyBorder="1" applyAlignment="1">
      <alignment horizontal="center" vertical="center" wrapText="1"/>
    </xf>
    <xf numFmtId="2" fontId="143" fillId="2" borderId="1" xfId="8" applyNumberFormat="1" applyFont="1" applyFill="1" applyBorder="1" applyAlignment="1">
      <alignment horizontal="center" vertical="center" wrapText="1"/>
    </xf>
    <xf numFmtId="0" fontId="143" fillId="47" borderId="7" xfId="8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3" fillId="2" borderId="186" xfId="8" applyFont="1" applyFill="1" applyBorder="1" applyAlignment="1">
      <alignment horizontal="center" vertical="center" wrapText="1"/>
    </xf>
    <xf numFmtId="0" fontId="143" fillId="2" borderId="195" xfId="8" applyFont="1" applyFill="1" applyBorder="1" applyAlignment="1">
      <alignment horizontal="center" vertical="center" wrapText="1"/>
    </xf>
    <xf numFmtId="0" fontId="143" fillId="2" borderId="21" xfId="8" applyFont="1" applyFill="1" applyBorder="1" applyAlignment="1">
      <alignment horizontal="center" vertical="center" wrapText="1"/>
    </xf>
    <xf numFmtId="0" fontId="143" fillId="2" borderId="49" xfId="8" applyFont="1" applyFill="1" applyBorder="1" applyAlignment="1">
      <alignment horizontal="center" vertical="center" wrapText="1"/>
    </xf>
    <xf numFmtId="0" fontId="143" fillId="47" borderId="181" xfId="8" applyFont="1" applyFill="1" applyBorder="1" applyAlignment="1">
      <alignment horizontal="center" vertical="center" wrapText="1"/>
    </xf>
    <xf numFmtId="1" fontId="143" fillId="2" borderId="55" xfId="8" applyNumberFormat="1" applyFont="1" applyFill="1" applyBorder="1" applyAlignment="1">
      <alignment horizontal="center" vertical="center" wrapText="1"/>
    </xf>
    <xf numFmtId="0" fontId="161" fillId="0" borderId="7" xfId="8" applyFont="1" applyBorder="1" applyAlignment="1">
      <alignment horizontal="center" vertical="center" wrapText="1"/>
    </xf>
    <xf numFmtId="165" fontId="143" fillId="2" borderId="29" xfId="8" applyNumberFormat="1" applyFont="1" applyFill="1" applyBorder="1" applyAlignment="1">
      <alignment horizontal="center" vertical="center" wrapText="1"/>
    </xf>
    <xf numFmtId="165" fontId="143" fillId="2" borderId="47" xfId="8" applyNumberFormat="1" applyFont="1" applyFill="1" applyBorder="1" applyAlignment="1">
      <alignment horizontal="center" vertical="center" wrapText="1"/>
    </xf>
    <xf numFmtId="165" fontId="143" fillId="2" borderId="7" xfId="8" applyNumberFormat="1" applyFont="1" applyFill="1" applyBorder="1" applyAlignment="1">
      <alignment horizontal="center" vertical="center" wrapText="1"/>
    </xf>
    <xf numFmtId="9" fontId="153" fillId="0" borderId="0" xfId="31" applyFont="1"/>
    <xf numFmtId="0" fontId="110" fillId="23" borderId="32" xfId="0" applyFont="1" applyFill="1" applyBorder="1" applyAlignment="1">
      <alignment horizontal="center" vertical="center" wrapText="1"/>
    </xf>
    <xf numFmtId="0" fontId="110" fillId="23" borderId="20" xfId="0" applyFont="1" applyFill="1" applyBorder="1" applyAlignment="1">
      <alignment horizontal="center" vertical="center" wrapText="1"/>
    </xf>
    <xf numFmtId="0" fontId="110" fillId="23" borderId="33" xfId="0" applyFont="1" applyFill="1" applyBorder="1" applyAlignment="1">
      <alignment horizontal="center" vertical="center" wrapText="1"/>
    </xf>
    <xf numFmtId="0" fontId="110" fillId="23" borderId="40" xfId="0" applyFont="1" applyFill="1" applyBorder="1" applyAlignment="1">
      <alignment horizontal="center" vertical="center" wrapText="1"/>
    </xf>
    <xf numFmtId="0" fontId="110" fillId="23" borderId="17" xfId="0" applyFont="1" applyFill="1" applyBorder="1" applyAlignment="1">
      <alignment horizontal="center" vertical="center" wrapText="1"/>
    </xf>
    <xf numFmtId="0" fontId="110" fillId="23" borderId="26" xfId="0" applyFont="1" applyFill="1" applyBorder="1" applyAlignment="1">
      <alignment horizontal="center" vertical="center" wrapText="1"/>
    </xf>
    <xf numFmtId="0" fontId="130" fillId="3" borderId="0" xfId="0" applyFont="1" applyFill="1" applyAlignment="1" applyProtection="1">
      <alignment horizontal="center" vertical="center" wrapText="1"/>
      <protection locked="0"/>
    </xf>
    <xf numFmtId="0" fontId="127" fillId="3" borderId="0" xfId="0" applyFont="1" applyFill="1" applyAlignment="1" applyProtection="1">
      <alignment horizontal="center"/>
      <protection locked="0"/>
    </xf>
    <xf numFmtId="0" fontId="124" fillId="0" borderId="0" xfId="0" applyFont="1" applyAlignment="1" applyProtection="1">
      <alignment horizontal="center" vertical="center" wrapText="1"/>
      <protection locked="0"/>
    </xf>
    <xf numFmtId="0" fontId="110" fillId="23" borderId="30" xfId="0" applyFont="1" applyFill="1" applyBorder="1" applyAlignment="1">
      <alignment horizontal="center" vertical="center" wrapText="1"/>
    </xf>
    <xf numFmtId="0" fontId="110" fillId="23" borderId="39" xfId="0" applyFont="1" applyFill="1" applyBorder="1" applyAlignment="1">
      <alignment horizontal="center" vertical="center" wrapText="1"/>
    </xf>
    <xf numFmtId="0" fontId="110" fillId="23" borderId="35" xfId="0" applyFont="1" applyFill="1" applyBorder="1" applyAlignment="1">
      <alignment horizontal="center" vertical="center" wrapText="1"/>
    </xf>
    <xf numFmtId="0" fontId="125" fillId="3" borderId="0" xfId="0" applyFont="1" applyFill="1" applyAlignment="1" applyProtection="1">
      <alignment horizontal="center" vertical="center" wrapText="1"/>
      <protection locked="0"/>
    </xf>
    <xf numFmtId="0" fontId="31" fillId="5" borderId="116" xfId="0" applyFont="1" applyFill="1" applyBorder="1" applyAlignment="1">
      <alignment horizontal="left" vertical="center"/>
    </xf>
    <xf numFmtId="0" fontId="31" fillId="5" borderId="117" xfId="0" applyFont="1" applyFill="1" applyBorder="1" applyAlignment="1">
      <alignment horizontal="left" vertical="center"/>
    </xf>
    <xf numFmtId="0" fontId="31" fillId="5" borderId="108" xfId="0" applyFont="1" applyFill="1" applyBorder="1" applyAlignment="1">
      <alignment horizontal="left" vertical="center"/>
    </xf>
    <xf numFmtId="0" fontId="31" fillId="5" borderId="90" xfId="0" applyFont="1" applyFill="1" applyBorder="1" applyAlignment="1">
      <alignment horizontal="left" vertical="center" wrapText="1"/>
    </xf>
    <xf numFmtId="0" fontId="31" fillId="5" borderId="91" xfId="0" applyFont="1" applyFill="1" applyBorder="1" applyAlignment="1">
      <alignment horizontal="left" vertical="center" wrapText="1"/>
    </xf>
    <xf numFmtId="0" fontId="31" fillId="5" borderId="92" xfId="0" applyFont="1" applyFill="1" applyBorder="1" applyAlignment="1">
      <alignment horizontal="left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83" fillId="23" borderId="113" xfId="0" applyFont="1" applyFill="1" applyBorder="1" applyAlignment="1">
      <alignment horizontal="center" vertical="center"/>
    </xf>
    <xf numFmtId="0" fontId="83" fillId="23" borderId="114" xfId="0" applyFont="1" applyFill="1" applyBorder="1" applyAlignment="1">
      <alignment horizontal="center" vertical="center"/>
    </xf>
    <xf numFmtId="0" fontId="34" fillId="12" borderId="109" xfId="2" applyFont="1" applyFill="1" applyBorder="1" applyAlignment="1">
      <alignment horizontal="left" vertical="center" wrapText="1"/>
    </xf>
    <xf numFmtId="0" fontId="34" fillId="12" borderId="110" xfId="2" applyFont="1" applyFill="1" applyBorder="1" applyAlignment="1">
      <alignment horizontal="left" vertical="center" wrapText="1"/>
    </xf>
    <xf numFmtId="0" fontId="83" fillId="23" borderId="109" xfId="0" applyFont="1" applyFill="1" applyBorder="1" applyAlignment="1">
      <alignment horizontal="center" vertical="center"/>
    </xf>
    <xf numFmtId="0" fontId="83" fillId="23" borderId="110" xfId="0" applyFont="1" applyFill="1" applyBorder="1" applyAlignment="1">
      <alignment horizontal="center" vertical="center"/>
    </xf>
    <xf numFmtId="0" fontId="83" fillId="23" borderId="111" xfId="0" applyFont="1" applyFill="1" applyBorder="1" applyAlignment="1">
      <alignment horizontal="center" vertical="center"/>
    </xf>
    <xf numFmtId="0" fontId="34" fillId="12" borderId="111" xfId="2" applyFont="1" applyFill="1" applyBorder="1" applyAlignment="1">
      <alignment horizontal="left" vertical="center" wrapText="1"/>
    </xf>
    <xf numFmtId="0" fontId="80" fillId="23" borderId="109" xfId="2" applyFont="1" applyFill="1" applyBorder="1" applyAlignment="1">
      <alignment horizontal="left" vertical="center" wrapText="1"/>
    </xf>
    <xf numFmtId="0" fontId="80" fillId="23" borderId="111" xfId="2" applyFont="1" applyFill="1" applyBorder="1" applyAlignment="1">
      <alignment horizontal="left" vertical="center" wrapText="1"/>
    </xf>
    <xf numFmtId="0" fontId="34" fillId="22" borderId="99" xfId="2" applyFont="1" applyFill="1" applyBorder="1" applyAlignment="1">
      <alignment horizontal="left" vertical="center" wrapText="1"/>
    </xf>
    <xf numFmtId="0" fontId="34" fillId="22" borderId="88" xfId="2" applyFont="1" applyFill="1" applyBorder="1" applyAlignment="1">
      <alignment horizontal="left" vertical="center" wrapText="1"/>
    </xf>
    <xf numFmtId="0" fontId="132" fillId="36" borderId="187" xfId="0" applyFont="1" applyFill="1" applyBorder="1" applyAlignment="1">
      <alignment horizontal="center" vertical="center" wrapText="1"/>
    </xf>
    <xf numFmtId="0" fontId="132" fillId="36" borderId="17" xfId="0" applyFont="1" applyFill="1" applyBorder="1" applyAlignment="1">
      <alignment horizontal="center" vertical="center" wrapText="1"/>
    </xf>
    <xf numFmtId="0" fontId="132" fillId="20" borderId="17" xfId="0" applyFont="1" applyFill="1" applyBorder="1" applyAlignment="1">
      <alignment horizontal="center" vertical="center" wrapText="1"/>
    </xf>
    <xf numFmtId="0" fontId="30" fillId="8" borderId="45" xfId="24" applyFont="1" applyFill="1" applyBorder="1" applyAlignment="1">
      <alignment horizontal="left" vertical="center" wrapText="1" shrinkToFit="1"/>
    </xf>
    <xf numFmtId="0" fontId="30" fillId="8" borderId="196" xfId="0" applyFont="1" applyFill="1" applyBorder="1" applyAlignment="1">
      <alignment vertical="center" wrapText="1" shrinkToFit="1"/>
    </xf>
    <xf numFmtId="0" fontId="30" fillId="8" borderId="8" xfId="0" applyFont="1" applyFill="1" applyBorder="1" applyAlignment="1">
      <alignment vertical="center" wrapText="1" shrinkToFit="1"/>
    </xf>
    <xf numFmtId="0" fontId="30" fillId="8" borderId="196" xfId="0" applyFont="1" applyFill="1" applyBorder="1" applyAlignment="1">
      <alignment horizontal="left" vertical="center" wrapText="1" shrinkToFit="1"/>
    </xf>
    <xf numFmtId="0" fontId="30" fillId="8" borderId="8" xfId="0" applyFont="1" applyFill="1" applyBorder="1" applyAlignment="1">
      <alignment horizontal="left" vertical="center" wrapText="1" shrinkToFit="1"/>
    </xf>
    <xf numFmtId="0" fontId="30" fillId="8" borderId="196" xfId="0" applyFont="1" applyFill="1" applyBorder="1" applyAlignment="1">
      <alignment horizontal="left" vertical="top" wrapText="1" shrinkToFit="1"/>
    </xf>
    <xf numFmtId="0" fontId="30" fillId="8" borderId="8" xfId="0" applyFont="1" applyFill="1" applyBorder="1" applyAlignment="1">
      <alignment horizontal="left" vertical="top" wrapText="1" shrinkToFit="1"/>
    </xf>
    <xf numFmtId="0" fontId="30" fillId="8" borderId="196" xfId="24" applyFont="1" applyFill="1" applyBorder="1" applyAlignment="1">
      <alignment horizontal="center" vertical="center" wrapText="1"/>
    </xf>
    <xf numFmtId="0" fontId="30" fillId="8" borderId="8" xfId="24" applyFont="1" applyFill="1" applyBorder="1" applyAlignment="1">
      <alignment horizontal="center" vertical="center" wrapText="1"/>
    </xf>
    <xf numFmtId="0" fontId="30" fillId="8" borderId="196" xfId="0" applyFont="1" applyFill="1" applyBorder="1" applyAlignment="1">
      <alignment horizontal="center" vertical="center" wrapText="1" shrinkToFit="1"/>
    </xf>
    <xf numFmtId="0" fontId="30" fillId="8" borderId="8" xfId="0" applyFont="1" applyFill="1" applyBorder="1" applyAlignment="1">
      <alignment horizontal="center" vertical="center" wrapText="1" shrinkToFit="1"/>
    </xf>
    <xf numFmtId="0" fontId="30" fillId="8" borderId="196" xfId="24" applyFont="1" applyFill="1" applyBorder="1" applyAlignment="1">
      <alignment horizontal="left" vertical="center" wrapText="1" shrinkToFit="1"/>
    </xf>
    <xf numFmtId="0" fontId="30" fillId="8" borderId="8" xfId="24" applyFont="1" applyFill="1" applyBorder="1" applyAlignment="1">
      <alignment horizontal="left" vertical="center" wrapText="1" shrinkToFit="1"/>
    </xf>
    <xf numFmtId="0" fontId="77" fillId="3" borderId="0" xfId="18" applyFont="1" applyFill="1" applyBorder="1" applyAlignment="1">
      <alignment horizontal="left" vertical="center" wrapText="1"/>
    </xf>
    <xf numFmtId="0" fontId="10" fillId="3" borderId="0" xfId="18" applyFill="1" applyBorder="1" applyAlignment="1">
      <alignment vertical="center"/>
    </xf>
    <xf numFmtId="0" fontId="77" fillId="0" borderId="66" xfId="18" applyFont="1" applyFill="1" applyBorder="1" applyAlignment="1">
      <alignment horizontal="left" vertical="center" wrapText="1"/>
    </xf>
    <xf numFmtId="0" fontId="10" fillId="18" borderId="65" xfId="18" applyFill="1" applyBorder="1" applyAlignment="1">
      <alignment horizontal="center" vertical="center" wrapText="1"/>
    </xf>
    <xf numFmtId="0" fontId="10" fillId="18" borderId="69" xfId="18" applyFill="1" applyBorder="1" applyAlignment="1">
      <alignment horizontal="center" vertical="center" wrapText="1"/>
    </xf>
    <xf numFmtId="0" fontId="10" fillId="18" borderId="66" xfId="18" applyFill="1" applyBorder="1" applyAlignment="1">
      <alignment horizontal="center" vertical="center" wrapText="1"/>
    </xf>
    <xf numFmtId="0" fontId="10" fillId="18" borderId="70" xfId="18" applyFill="1" applyBorder="1" applyAlignment="1">
      <alignment horizontal="center" vertical="center" wrapText="1"/>
    </xf>
    <xf numFmtId="0" fontId="77" fillId="0" borderId="133" xfId="18" applyFont="1" applyFill="1" applyBorder="1" applyAlignment="1">
      <alignment horizontal="left" vertical="center" wrapText="1"/>
    </xf>
    <xf numFmtId="0" fontId="10" fillId="19" borderId="60" xfId="18" applyFill="1" applyBorder="1" applyAlignment="1">
      <alignment horizontal="center" vertical="center" wrapText="1"/>
    </xf>
    <xf numFmtId="0" fontId="10" fillId="19" borderId="73" xfId="18" applyFill="1" applyBorder="1" applyAlignment="1">
      <alignment horizontal="center" vertical="center" wrapText="1"/>
    </xf>
    <xf numFmtId="0" fontId="10" fillId="19" borderId="61" xfId="18" applyFill="1" applyBorder="1" applyAlignment="1">
      <alignment horizontal="center" vertical="center" wrapText="1"/>
    </xf>
    <xf numFmtId="0" fontId="10" fillId="19" borderId="62" xfId="18" applyFill="1" applyBorder="1" applyAlignment="1">
      <alignment horizontal="center" vertical="center" wrapText="1"/>
    </xf>
    <xf numFmtId="0" fontId="74" fillId="15" borderId="150" xfId="18" applyFont="1" applyFill="1" applyBorder="1" applyAlignment="1">
      <alignment horizontal="center" vertical="center" wrapText="1"/>
    </xf>
    <xf numFmtId="0" fontId="74" fillId="15" borderId="57" xfId="18" applyFont="1" applyFill="1" applyBorder="1" applyAlignment="1">
      <alignment horizontal="center" vertical="center" wrapText="1"/>
    </xf>
    <xf numFmtId="0" fontId="74" fillId="15" borderId="85" xfId="18" applyFont="1" applyFill="1" applyBorder="1" applyAlignment="1">
      <alignment horizontal="center" vertical="center" wrapText="1"/>
    </xf>
    <xf numFmtId="0" fontId="74" fillId="15" borderId="58" xfId="18" applyFont="1" applyFill="1" applyBorder="1" applyAlignment="1">
      <alignment horizontal="center" vertical="center" wrapText="1"/>
    </xf>
    <xf numFmtId="0" fontId="74" fillId="15" borderId="59" xfId="18" applyFont="1" applyFill="1" applyBorder="1" applyAlignment="1">
      <alignment horizontal="center" vertical="center" wrapText="1"/>
    </xf>
    <xf numFmtId="0" fontId="77" fillId="0" borderId="124" xfId="18" applyFont="1" applyFill="1" applyBorder="1" applyAlignment="1">
      <alignment horizontal="left" vertical="center" wrapText="1"/>
    </xf>
    <xf numFmtId="0" fontId="5" fillId="17" borderId="76" xfId="18" applyFont="1" applyFill="1" applyBorder="1" applyAlignment="1">
      <alignment horizontal="center" vertical="center"/>
    </xf>
    <xf numFmtId="0" fontId="5" fillId="17" borderId="87" xfId="18" applyFont="1" applyFill="1" applyBorder="1" applyAlignment="1">
      <alignment horizontal="center" vertical="center"/>
    </xf>
    <xf numFmtId="0" fontId="5" fillId="17" borderId="77" xfId="18" applyFont="1" applyFill="1" applyBorder="1" applyAlignment="1">
      <alignment horizontal="center" vertical="center" wrapText="1"/>
    </xf>
    <xf numFmtId="0" fontId="5" fillId="17" borderId="78" xfId="18" applyFont="1" applyFill="1" applyBorder="1" applyAlignment="1">
      <alignment horizontal="center" vertical="center" wrapText="1"/>
    </xf>
    <xf numFmtId="0" fontId="70" fillId="0" borderId="133" xfId="18" applyFont="1" applyBorder="1" applyAlignment="1" applyProtection="1">
      <alignment horizontal="center" vertical="center" wrapText="1"/>
      <protection locked="0"/>
    </xf>
    <xf numFmtId="0" fontId="70" fillId="0" borderId="134" xfId="18" applyFont="1" applyBorder="1" applyAlignment="1" applyProtection="1">
      <alignment horizontal="center" vertical="center" wrapText="1"/>
      <protection locked="0"/>
    </xf>
    <xf numFmtId="165" fontId="70" fillId="0" borderId="135" xfId="18" applyNumberFormat="1" applyFont="1" applyBorder="1" applyAlignment="1" applyProtection="1">
      <alignment horizontal="center" vertical="center"/>
      <protection locked="0"/>
    </xf>
    <xf numFmtId="165" fontId="70" fillId="0" borderId="136" xfId="18" applyNumberFormat="1" applyFont="1" applyBorder="1" applyAlignment="1" applyProtection="1">
      <alignment horizontal="center" vertical="center"/>
      <protection locked="0"/>
    </xf>
    <xf numFmtId="165" fontId="70" fillId="0" borderId="133" xfId="18" applyNumberFormat="1" applyFont="1" applyBorder="1" applyAlignment="1" applyProtection="1">
      <alignment horizontal="center" vertical="center"/>
      <protection locked="0"/>
    </xf>
    <xf numFmtId="0" fontId="74" fillId="15" borderId="146" xfId="18" applyFont="1" applyFill="1" applyBorder="1" applyAlignment="1">
      <alignment horizontal="center" vertical="center" wrapText="1"/>
    </xf>
    <xf numFmtId="0" fontId="74" fillId="15" borderId="121" xfId="18" applyFont="1" applyFill="1" applyBorder="1" applyAlignment="1">
      <alignment horizontal="center" vertical="center" wrapText="1"/>
    </xf>
    <xf numFmtId="0" fontId="74" fillId="15" borderId="147" xfId="18" applyFont="1" applyFill="1" applyBorder="1" applyAlignment="1">
      <alignment horizontal="center" vertical="center" wrapText="1"/>
    </xf>
    <xf numFmtId="0" fontId="74" fillId="15" borderId="120" xfId="18" applyFont="1" applyFill="1" applyBorder="1" applyAlignment="1">
      <alignment horizontal="center" vertical="center" wrapText="1"/>
    </xf>
    <xf numFmtId="0" fontId="74" fillId="15" borderId="148" xfId="18" applyFont="1" applyFill="1" applyBorder="1" applyAlignment="1">
      <alignment horizontal="center" vertical="center" wrapText="1"/>
    </xf>
    <xf numFmtId="0" fontId="70" fillId="0" borderId="66" xfId="18" applyFont="1" applyBorder="1" applyAlignment="1" applyProtection="1">
      <alignment horizontal="center" vertical="center" wrapText="1"/>
      <protection locked="0"/>
    </xf>
    <xf numFmtId="0" fontId="70" fillId="0" borderId="67" xfId="18" applyFont="1" applyBorder="1" applyAlignment="1" applyProtection="1">
      <alignment horizontal="center" vertical="center" wrapText="1"/>
      <protection locked="0"/>
    </xf>
    <xf numFmtId="165" fontId="70" fillId="0" borderId="68" xfId="18" applyNumberFormat="1" applyFont="1" applyBorder="1" applyAlignment="1" applyProtection="1">
      <alignment horizontal="center" vertical="center"/>
      <protection locked="0"/>
    </xf>
    <xf numFmtId="165" fontId="70" fillId="0" borderId="69" xfId="18" applyNumberFormat="1" applyFont="1" applyBorder="1" applyAlignment="1" applyProtection="1">
      <alignment horizontal="center" vertical="center"/>
      <protection locked="0"/>
    </xf>
    <xf numFmtId="165" fontId="70" fillId="0" borderId="66" xfId="18" applyNumberFormat="1" applyFont="1" applyBorder="1" applyAlignment="1" applyProtection="1">
      <alignment horizontal="center" vertical="center"/>
      <protection locked="0"/>
    </xf>
    <xf numFmtId="0" fontId="67" fillId="23" borderId="203" xfId="18" applyFont="1" applyFill="1" applyBorder="1" applyAlignment="1">
      <alignment horizontal="center" vertical="center" wrapText="1"/>
    </xf>
    <xf numFmtId="0" fontId="67" fillId="23" borderId="0" xfId="18" applyFont="1" applyFill="1" applyBorder="1" applyAlignment="1">
      <alignment horizontal="center" vertical="center" wrapText="1"/>
    </xf>
    <xf numFmtId="0" fontId="67" fillId="23" borderId="122" xfId="18" applyFont="1" applyFill="1" applyBorder="1" applyAlignment="1">
      <alignment horizontal="center" vertical="center" wrapText="1"/>
    </xf>
    <xf numFmtId="0" fontId="5" fillId="3" borderId="0" xfId="18" applyFont="1" applyFill="1" applyAlignment="1">
      <alignment horizontal="left" vertical="top" wrapText="1"/>
    </xf>
    <xf numFmtId="0" fontId="10" fillId="3" borderId="0" xfId="18" applyFill="1" applyAlignment="1">
      <alignment horizontal="left" vertical="top" wrapText="1"/>
    </xf>
    <xf numFmtId="165" fontId="70" fillId="0" borderId="77" xfId="18" applyNumberFormat="1" applyFont="1" applyBorder="1" applyAlignment="1" applyProtection="1">
      <alignment horizontal="center" vertical="center"/>
      <protection locked="0"/>
    </xf>
    <xf numFmtId="0" fontId="26" fillId="3" borderId="197" xfId="4" applyFill="1" applyBorder="1" applyAlignment="1" applyProtection="1">
      <alignment horizontal="center" vertical="center" wrapText="1"/>
    </xf>
    <xf numFmtId="0" fontId="26" fillId="3" borderId="0" xfId="4" applyFill="1" applyAlignment="1" applyProtection="1">
      <alignment horizontal="center" vertical="center" wrapText="1"/>
    </xf>
    <xf numFmtId="0" fontId="19" fillId="0" borderId="109" xfId="16" applyFont="1" applyBorder="1" applyAlignment="1">
      <alignment horizontal="center" vertical="center"/>
    </xf>
    <xf numFmtId="0" fontId="19" fillId="0" borderId="110" xfId="16" applyFont="1" applyBorder="1" applyAlignment="1">
      <alignment horizontal="center" vertical="center"/>
    </xf>
    <xf numFmtId="0" fontId="19" fillId="0" borderId="111" xfId="16" applyFont="1" applyBorder="1" applyAlignment="1">
      <alignment horizontal="center" vertical="center"/>
    </xf>
    <xf numFmtId="0" fontId="80" fillId="23" borderId="102" xfId="16" applyFont="1" applyFill="1" applyBorder="1" applyAlignment="1">
      <alignment horizontal="center" vertical="center" wrapText="1"/>
    </xf>
    <xf numFmtId="0" fontId="80" fillId="23" borderId="112" xfId="16" applyFont="1" applyFill="1" applyBorder="1" applyAlignment="1">
      <alignment horizontal="center" vertical="center" wrapText="1"/>
    </xf>
    <xf numFmtId="0" fontId="80" fillId="23" borderId="103" xfId="16" applyFont="1" applyFill="1" applyBorder="1" applyAlignment="1">
      <alignment horizontal="center" vertical="center" wrapText="1"/>
    </xf>
    <xf numFmtId="0" fontId="109" fillId="9" borderId="121" xfId="18" applyFont="1" applyFill="1" applyBorder="1" applyAlignment="1">
      <alignment horizontal="center" vertical="center"/>
    </xf>
    <xf numFmtId="0" fontId="68" fillId="8" borderId="209" xfId="18" applyFont="1" applyFill="1" applyBorder="1" applyAlignment="1">
      <alignment horizontal="center" vertical="center" wrapText="1"/>
    </xf>
    <xf numFmtId="0" fontId="68" fillId="8" borderId="210" xfId="18" applyFont="1" applyFill="1" applyBorder="1" applyAlignment="1">
      <alignment horizontal="center" vertical="center" wrapText="1"/>
    </xf>
    <xf numFmtId="0" fontId="68" fillId="8" borderId="211" xfId="18" applyFont="1" applyFill="1" applyBorder="1" applyAlignment="1">
      <alignment horizontal="center" vertical="center" wrapText="1"/>
    </xf>
    <xf numFmtId="0" fontId="72" fillId="6" borderId="212" xfId="18" applyFont="1" applyFill="1" applyBorder="1" applyAlignment="1">
      <alignment horizontal="center" vertical="center" wrapText="1"/>
    </xf>
    <xf numFmtId="0" fontId="72" fillId="6" borderId="210" xfId="18" applyFont="1" applyFill="1" applyBorder="1" applyAlignment="1">
      <alignment horizontal="center" vertical="center" wrapText="1"/>
    </xf>
    <xf numFmtId="0" fontId="72" fillId="6" borderId="213" xfId="18" applyFont="1" applyFill="1" applyBorder="1" applyAlignment="1">
      <alignment horizontal="center" vertical="center" wrapText="1"/>
    </xf>
    <xf numFmtId="0" fontId="68" fillId="14" borderId="212" xfId="18" applyFont="1" applyFill="1" applyBorder="1" applyAlignment="1">
      <alignment horizontal="center" vertical="center"/>
    </xf>
    <xf numFmtId="0" fontId="68" fillId="14" borderId="214" xfId="18" applyFont="1" applyFill="1" applyBorder="1" applyAlignment="1">
      <alignment horizontal="center" vertical="center"/>
    </xf>
    <xf numFmtId="0" fontId="68" fillId="14" borderId="210" xfId="18" applyFont="1" applyFill="1" applyBorder="1" applyAlignment="1">
      <alignment horizontal="center" vertical="center"/>
    </xf>
    <xf numFmtId="0" fontId="68" fillId="14" borderId="215" xfId="18" applyFont="1" applyFill="1" applyBorder="1" applyAlignment="1">
      <alignment horizontal="center" vertical="center"/>
    </xf>
    <xf numFmtId="0" fontId="67" fillId="15" borderId="201" xfId="18" applyFont="1" applyFill="1" applyBorder="1" applyAlignment="1">
      <alignment horizontal="center" vertical="center" textRotation="90" wrapText="1"/>
    </xf>
    <xf numFmtId="0" fontId="67" fillId="15" borderId="202" xfId="18" applyFont="1" applyFill="1" applyBorder="1" applyAlignment="1">
      <alignment horizontal="center" vertical="center" textRotation="90" wrapText="1"/>
    </xf>
    <xf numFmtId="0" fontId="68" fillId="7" borderId="75" xfId="18" applyFont="1" applyFill="1" applyBorder="1" applyAlignment="1">
      <alignment horizontal="center" vertical="center"/>
    </xf>
    <xf numFmtId="0" fontId="68" fillId="7" borderId="200" xfId="18" applyFont="1" applyFill="1" applyBorder="1" applyAlignment="1">
      <alignment horizontal="center" vertical="center"/>
    </xf>
    <xf numFmtId="2" fontId="66" fillId="8" borderId="216" xfId="18" applyNumberFormat="1" applyFont="1" applyFill="1" applyBorder="1" applyAlignment="1">
      <alignment horizontal="left" vertical="top" wrapText="1"/>
    </xf>
    <xf numFmtId="2" fontId="66" fillId="8" borderId="217" xfId="18" applyNumberFormat="1" applyFont="1" applyFill="1" applyBorder="1" applyAlignment="1">
      <alignment horizontal="left" vertical="top" wrapText="1"/>
    </xf>
    <xf numFmtId="0" fontId="66" fillId="8" borderId="217" xfId="18" applyFont="1" applyFill="1" applyBorder="1" applyAlignment="1">
      <alignment horizontal="left" vertical="top" wrapText="1"/>
    </xf>
    <xf numFmtId="0" fontId="70" fillId="0" borderId="124" xfId="18" applyFont="1" applyBorder="1" applyAlignment="1" applyProtection="1">
      <alignment horizontal="center" vertical="center" wrapText="1"/>
      <protection locked="0"/>
    </xf>
    <xf numFmtId="0" fontId="70" fillId="0" borderId="125" xfId="18" applyFont="1" applyBorder="1" applyAlignment="1" applyProtection="1">
      <alignment horizontal="center" vertical="center" wrapText="1"/>
      <protection locked="0"/>
    </xf>
    <xf numFmtId="165" fontId="70" fillId="0" borderId="204" xfId="18" applyNumberFormat="1" applyFont="1" applyBorder="1" applyAlignment="1" applyProtection="1">
      <alignment horizontal="center" vertical="center"/>
      <protection locked="0"/>
    </xf>
    <xf numFmtId="165" fontId="70" fillId="0" borderId="87" xfId="18" applyNumberFormat="1" applyFont="1" applyBorder="1" applyAlignment="1" applyProtection="1">
      <alignment horizontal="center" vertical="center"/>
      <protection locked="0"/>
    </xf>
    <xf numFmtId="0" fontId="67" fillId="3" borderId="0" xfId="18" applyFont="1" applyFill="1" applyBorder="1" applyAlignment="1">
      <alignment horizontal="left"/>
    </xf>
    <xf numFmtId="0" fontId="34" fillId="14" borderId="102" xfId="2" applyFont="1" applyFill="1" applyBorder="1" applyAlignment="1" applyProtection="1">
      <alignment horizontal="right" vertical="center" wrapText="1"/>
      <protection locked="0"/>
    </xf>
    <xf numFmtId="0" fontId="34" fillId="14" borderId="112" xfId="2" applyFont="1" applyFill="1" applyBorder="1" applyAlignment="1" applyProtection="1">
      <alignment horizontal="right" vertical="center" wrapText="1"/>
      <protection locked="0"/>
    </xf>
    <xf numFmtId="0" fontId="34" fillId="14" borderId="103" xfId="2" applyFont="1" applyFill="1" applyBorder="1" applyAlignment="1" applyProtection="1">
      <alignment horizontal="right" vertical="center" wrapText="1"/>
      <protection locked="0"/>
    </xf>
    <xf numFmtId="0" fontId="111" fillId="23" borderId="84" xfId="0" applyFont="1" applyFill="1" applyBorder="1" applyAlignment="1">
      <alignment horizontal="center" vertical="center" wrapText="1"/>
    </xf>
    <xf numFmtId="0" fontId="111" fillId="23" borderId="0" xfId="0" applyFont="1" applyFill="1" applyBorder="1" applyAlignment="1">
      <alignment horizontal="center" vertical="center" wrapText="1"/>
    </xf>
    <xf numFmtId="0" fontId="111" fillId="23" borderId="32" xfId="19" applyFont="1" applyFill="1" applyBorder="1" applyAlignment="1">
      <alignment horizontal="center" vertical="center"/>
    </xf>
    <xf numFmtId="0" fontId="111" fillId="23" borderId="20" xfId="19" applyFont="1" applyFill="1" applyBorder="1" applyAlignment="1">
      <alignment horizontal="center" vertical="center"/>
    </xf>
    <xf numFmtId="0" fontId="83" fillId="23" borderId="34" xfId="19" applyFont="1" applyFill="1" applyBorder="1" applyAlignment="1">
      <alignment horizontal="center" vertical="center"/>
    </xf>
    <xf numFmtId="0" fontId="83" fillId="23" borderId="0" xfId="19" applyFont="1" applyFill="1" applyBorder="1" applyAlignment="1">
      <alignment horizontal="center" vertical="center"/>
    </xf>
    <xf numFmtId="0" fontId="45" fillId="12" borderId="40" xfId="19" applyFont="1" applyFill="1" applyBorder="1" applyAlignment="1">
      <alignment vertical="center" wrapText="1"/>
    </xf>
    <xf numFmtId="0" fontId="45" fillId="12" borderId="17" xfId="19" applyFont="1" applyFill="1" applyBorder="1" applyAlignment="1">
      <alignment vertical="center" wrapText="1"/>
    </xf>
    <xf numFmtId="0" fontId="88" fillId="8" borderId="27" xfId="19" applyFont="1" applyFill="1" applyBorder="1" applyAlignment="1">
      <alignment horizontal="center" vertical="center" wrapText="1"/>
    </xf>
    <xf numFmtId="0" fontId="88" fillId="8" borderId="23" xfId="19" applyFont="1" applyFill="1" applyBorder="1" applyAlignment="1">
      <alignment horizontal="center" vertical="center" wrapText="1"/>
    </xf>
    <xf numFmtId="0" fontId="88" fillId="8" borderId="24" xfId="19" applyFont="1" applyFill="1" applyBorder="1" applyAlignment="1">
      <alignment horizontal="center" vertical="center" wrapText="1"/>
    </xf>
    <xf numFmtId="0" fontId="39" fillId="8" borderId="189" xfId="19" applyFont="1" applyFill="1" applyBorder="1" applyAlignment="1">
      <alignment horizontal="center" vertical="center" wrapText="1"/>
    </xf>
    <xf numFmtId="0" fontId="39" fillId="8" borderId="190" xfId="19" applyFont="1" applyFill="1" applyBorder="1" applyAlignment="1">
      <alignment horizontal="center" vertical="center" wrapText="1"/>
    </xf>
    <xf numFmtId="0" fontId="39" fillId="8" borderId="191" xfId="19" applyFont="1" applyFill="1" applyBorder="1" applyAlignment="1">
      <alignment horizontal="center" vertical="center" wrapText="1"/>
    </xf>
    <xf numFmtId="0" fontId="39" fillId="8" borderId="192" xfId="19" applyFont="1" applyFill="1" applyBorder="1" applyAlignment="1">
      <alignment horizontal="center" vertical="center" wrapText="1"/>
    </xf>
    <xf numFmtId="0" fontId="88" fillId="8" borderId="189" xfId="19" applyFont="1" applyFill="1" applyBorder="1" applyAlignment="1">
      <alignment horizontal="center" vertical="center" wrapText="1"/>
    </xf>
    <xf numFmtId="0" fontId="88" fillId="8" borderId="190" xfId="19" applyFont="1" applyFill="1" applyBorder="1" applyAlignment="1">
      <alignment horizontal="center" vertical="center" wrapText="1"/>
    </xf>
    <xf numFmtId="0" fontId="88" fillId="8" borderId="3" xfId="19" applyFont="1" applyFill="1" applyBorder="1" applyAlignment="1">
      <alignment horizontal="center" vertical="center" wrapText="1"/>
    </xf>
    <xf numFmtId="0" fontId="88" fillId="8" borderId="22" xfId="19" applyFont="1" applyFill="1" applyBorder="1" applyAlignment="1">
      <alignment horizontal="center" vertical="center" wrapText="1"/>
    </xf>
    <xf numFmtId="0" fontId="88" fillId="8" borderId="191" xfId="19" applyFont="1" applyFill="1" applyBorder="1" applyAlignment="1">
      <alignment horizontal="center" vertical="center"/>
    </xf>
    <xf numFmtId="0" fontId="88" fillId="8" borderId="193" xfId="19" applyFont="1" applyFill="1" applyBorder="1" applyAlignment="1">
      <alignment horizontal="center" vertical="center"/>
    </xf>
    <xf numFmtId="0" fontId="88" fillId="8" borderId="192" xfId="19" applyFont="1" applyFill="1" applyBorder="1" applyAlignment="1">
      <alignment horizontal="center" vertical="center"/>
    </xf>
    <xf numFmtId="0" fontId="88" fillId="8" borderId="194" xfId="19" applyFont="1" applyFill="1" applyBorder="1" applyAlignment="1">
      <alignment horizontal="center" vertical="center"/>
    </xf>
    <xf numFmtId="0" fontId="88" fillId="8" borderId="55" xfId="19" applyFont="1" applyFill="1" applyBorder="1" applyAlignment="1">
      <alignment horizontal="center" vertical="center" wrapText="1"/>
    </xf>
    <xf numFmtId="0" fontId="88" fillId="8" borderId="49" xfId="19" applyFont="1" applyFill="1" applyBorder="1" applyAlignment="1">
      <alignment horizontal="center" vertical="center" wrapText="1"/>
    </xf>
    <xf numFmtId="0" fontId="88" fillId="8" borderId="50" xfId="19" applyFont="1" applyFill="1" applyBorder="1" applyAlignment="1">
      <alignment horizontal="center" vertical="center" wrapText="1"/>
    </xf>
    <xf numFmtId="0" fontId="88" fillId="8" borderId="47" xfId="19" applyFont="1" applyFill="1" applyBorder="1" applyAlignment="1">
      <alignment horizontal="center" vertical="center" wrapText="1"/>
    </xf>
    <xf numFmtId="0" fontId="88" fillId="8" borderId="181" xfId="19" applyFont="1" applyFill="1" applyBorder="1" applyAlignment="1">
      <alignment horizontal="center" vertical="center" wrapText="1"/>
    </xf>
    <xf numFmtId="0" fontId="88" fillId="8" borderId="172" xfId="19" applyFont="1" applyFill="1" applyBorder="1" applyAlignment="1">
      <alignment horizontal="center" vertical="center" wrapText="1"/>
    </xf>
    <xf numFmtId="0" fontId="31" fillId="22" borderId="166" xfId="0" applyFont="1" applyFill="1" applyBorder="1" applyAlignment="1">
      <alignment horizontal="center" vertical="center" wrapText="1"/>
    </xf>
    <xf numFmtId="0" fontId="31" fillId="22" borderId="171" xfId="0" applyFont="1" applyFill="1" applyBorder="1" applyAlignment="1">
      <alignment horizontal="center" vertical="center" wrapText="1"/>
    </xf>
    <xf numFmtId="0" fontId="81" fillId="29" borderId="0" xfId="0" applyFont="1" applyFill="1" applyBorder="1" applyAlignment="1">
      <alignment horizontal="left" vertical="center" wrapText="1"/>
    </xf>
    <xf numFmtId="0" fontId="83" fillId="23" borderId="82" xfId="0" applyFont="1" applyFill="1" applyBorder="1" applyAlignment="1">
      <alignment horizontal="center" vertical="center" wrapText="1"/>
    </xf>
    <xf numFmtId="0" fontId="83" fillId="23" borderId="159" xfId="0" applyFont="1" applyFill="1" applyBorder="1" applyAlignment="1">
      <alignment horizontal="center" vertical="center" wrapText="1"/>
    </xf>
    <xf numFmtId="0" fontId="83" fillId="23" borderId="83" xfId="0" applyFont="1" applyFill="1" applyBorder="1" applyAlignment="1">
      <alignment horizontal="center" vertical="center" wrapText="1"/>
    </xf>
    <xf numFmtId="0" fontId="31" fillId="22" borderId="163" xfId="0" applyFont="1" applyFill="1" applyBorder="1" applyAlignment="1">
      <alignment horizontal="center" vertical="center"/>
    </xf>
    <xf numFmtId="0" fontId="31" fillId="22" borderId="156" xfId="0" applyFont="1" applyFill="1" applyBorder="1" applyAlignment="1">
      <alignment horizontal="center" vertical="center"/>
    </xf>
    <xf numFmtId="0" fontId="31" fillId="22" borderId="164" xfId="0" applyFont="1" applyFill="1" applyBorder="1" applyAlignment="1">
      <alignment horizontal="center" vertical="center"/>
    </xf>
    <xf numFmtId="0" fontId="31" fillId="22" borderId="163" xfId="0" applyFont="1" applyFill="1" applyBorder="1" applyAlignment="1">
      <alignment horizontal="center" vertical="center" wrapText="1"/>
    </xf>
    <xf numFmtId="0" fontId="31" fillId="22" borderId="156" xfId="0" applyFont="1" applyFill="1" applyBorder="1" applyAlignment="1">
      <alignment horizontal="center" vertical="center" wrapText="1"/>
    </xf>
    <xf numFmtId="0" fontId="31" fillId="22" borderId="164" xfId="0" applyFont="1" applyFill="1" applyBorder="1" applyAlignment="1">
      <alignment horizontal="center" vertical="center" wrapText="1"/>
    </xf>
    <xf numFmtId="0" fontId="31" fillId="22" borderId="162" xfId="0" applyFont="1" applyFill="1" applyBorder="1" applyAlignment="1">
      <alignment horizontal="center" vertical="center" wrapText="1"/>
    </xf>
    <xf numFmtId="0" fontId="31" fillId="22" borderId="167" xfId="0" applyFont="1" applyFill="1" applyBorder="1" applyAlignment="1">
      <alignment horizontal="center" vertical="center" wrapText="1"/>
    </xf>
    <xf numFmtId="0" fontId="30" fillId="22" borderId="155" xfId="0" applyFont="1" applyFill="1" applyBorder="1" applyAlignment="1">
      <alignment horizontal="center" vertical="center" wrapText="1"/>
    </xf>
    <xf numFmtId="0" fontId="30" fillId="22" borderId="157" xfId="0" applyFont="1" applyFill="1" applyBorder="1" applyAlignment="1">
      <alignment horizontal="center" vertical="center" wrapText="1"/>
    </xf>
    <xf numFmtId="0" fontId="31" fillId="22" borderId="165" xfId="0" applyFont="1" applyFill="1" applyBorder="1" applyAlignment="1">
      <alignment horizontal="center" vertical="center" wrapText="1"/>
    </xf>
    <xf numFmtId="0" fontId="31" fillId="22" borderId="170" xfId="0" applyFont="1" applyFill="1" applyBorder="1" applyAlignment="1">
      <alignment horizontal="center" vertical="center" wrapText="1"/>
    </xf>
    <xf numFmtId="0" fontId="83" fillId="23" borderId="30" xfId="0" applyFont="1" applyFill="1" applyBorder="1" applyAlignment="1">
      <alignment horizontal="center" vertical="center" wrapText="1"/>
    </xf>
    <xf numFmtId="0" fontId="83" fillId="23" borderId="39" xfId="0" applyFont="1" applyFill="1" applyBorder="1" applyAlignment="1">
      <alignment horizontal="center" vertical="center" wrapText="1"/>
    </xf>
    <xf numFmtId="0" fontId="83" fillId="23" borderId="35" xfId="0" applyFont="1" applyFill="1" applyBorder="1" applyAlignment="1">
      <alignment horizontal="center" vertical="center" wrapText="1"/>
    </xf>
    <xf numFmtId="0" fontId="31" fillId="32" borderId="3" xfId="8" applyFont="1" applyFill="1" applyBorder="1" applyAlignment="1">
      <alignment horizontal="center" vertical="center" wrapText="1"/>
    </xf>
    <xf numFmtId="0" fontId="31" fillId="32" borderId="52" xfId="8" applyFont="1" applyFill="1" applyBorder="1" applyAlignment="1">
      <alignment horizontal="center" vertical="center" wrapText="1"/>
    </xf>
    <xf numFmtId="0" fontId="31" fillId="32" borderId="22" xfId="8" applyFont="1" applyFill="1" applyBorder="1" applyAlignment="1">
      <alignment horizontal="center" vertical="center" wrapText="1"/>
    </xf>
    <xf numFmtId="0" fontId="31" fillId="32" borderId="2" xfId="8" applyFont="1" applyFill="1" applyBorder="1" applyAlignment="1">
      <alignment horizontal="center" vertical="center" wrapText="1"/>
    </xf>
    <xf numFmtId="0" fontId="31" fillId="32" borderId="51" xfId="8" applyFont="1" applyFill="1" applyBorder="1" applyAlignment="1">
      <alignment horizontal="center" vertical="center" wrapText="1"/>
    </xf>
    <xf numFmtId="0" fontId="31" fillId="32" borderId="199" xfId="8" applyFont="1" applyFill="1" applyBorder="1" applyAlignment="1">
      <alignment horizontal="center" vertical="center" wrapText="1"/>
    </xf>
    <xf numFmtId="0" fontId="31" fillId="32" borderId="7" xfId="8" applyFont="1" applyFill="1" applyBorder="1" applyAlignment="1">
      <alignment horizontal="center" vertical="center" wrapText="1"/>
    </xf>
    <xf numFmtId="0" fontId="31" fillId="32" borderId="4" xfId="8" applyFont="1" applyFill="1" applyBorder="1" applyAlignment="1">
      <alignment horizontal="center" vertical="center" wrapText="1"/>
    </xf>
    <xf numFmtId="0" fontId="31" fillId="32" borderId="15" xfId="8" applyFont="1" applyFill="1" applyBorder="1" applyAlignment="1">
      <alignment horizontal="center" vertical="center" wrapText="1"/>
    </xf>
    <xf numFmtId="0" fontId="31" fillId="32" borderId="28" xfId="8" applyFont="1" applyFill="1" applyBorder="1" applyAlignment="1">
      <alignment horizontal="center" vertical="center" wrapText="1"/>
    </xf>
    <xf numFmtId="0" fontId="31" fillId="32" borderId="180" xfId="8" applyFont="1" applyFill="1" applyBorder="1" applyAlignment="1">
      <alignment horizontal="center" vertical="center" wrapText="1"/>
    </xf>
    <xf numFmtId="0" fontId="31" fillId="32" borderId="45" xfId="8" applyFont="1" applyFill="1" applyBorder="1" applyAlignment="1">
      <alignment horizontal="center" vertical="center" wrapText="1"/>
    </xf>
    <xf numFmtId="0" fontId="64" fillId="29" borderId="30" xfId="8" applyFont="1" applyFill="1" applyBorder="1" applyAlignment="1">
      <alignment horizontal="left" vertical="center" wrapText="1"/>
    </xf>
    <xf numFmtId="0" fontId="64" fillId="29" borderId="39" xfId="8" applyFont="1" applyFill="1" applyBorder="1" applyAlignment="1">
      <alignment horizontal="left" vertical="center" wrapText="1"/>
    </xf>
    <xf numFmtId="0" fontId="64" fillId="29" borderId="35" xfId="8" applyFont="1" applyFill="1" applyBorder="1" applyAlignment="1">
      <alignment horizontal="left" vertical="center" wrapText="1"/>
    </xf>
    <xf numFmtId="0" fontId="31" fillId="32" borderId="6" xfId="8" applyFont="1" applyFill="1" applyBorder="1" applyAlignment="1">
      <alignment horizontal="center" vertical="center" wrapText="1"/>
    </xf>
    <xf numFmtId="0" fontId="31" fillId="32" borderId="55" xfId="8" applyFont="1" applyFill="1" applyBorder="1" applyAlignment="1">
      <alignment horizontal="center" vertical="center" wrapText="1"/>
    </xf>
    <xf numFmtId="0" fontId="31" fillId="32" borderId="49" xfId="8" applyFont="1" applyFill="1" applyBorder="1" applyAlignment="1">
      <alignment horizontal="center" vertical="center" wrapText="1"/>
    </xf>
    <xf numFmtId="0" fontId="31" fillId="32" borderId="50" xfId="8" applyFont="1" applyFill="1" applyBorder="1" applyAlignment="1">
      <alignment horizontal="center" vertical="center" wrapText="1"/>
    </xf>
    <xf numFmtId="0" fontId="31" fillId="32" borderId="27" xfId="8" applyFont="1" applyFill="1" applyBorder="1" applyAlignment="1">
      <alignment horizontal="center" vertical="center" wrapText="1"/>
    </xf>
    <xf numFmtId="0" fontId="31" fillId="32" borderId="24" xfId="8" applyFont="1" applyFill="1" applyBorder="1" applyAlignment="1">
      <alignment horizontal="center" vertical="center" wrapText="1"/>
    </xf>
    <xf numFmtId="0" fontId="31" fillId="32" borderId="32" xfId="8" applyFont="1" applyFill="1" applyBorder="1" applyAlignment="1">
      <alignment horizontal="center" vertical="center" wrapText="1"/>
    </xf>
    <xf numFmtId="0" fontId="31" fillId="32" borderId="40" xfId="8" applyFont="1" applyFill="1" applyBorder="1" applyAlignment="1">
      <alignment horizontal="center" vertical="center" wrapText="1"/>
    </xf>
    <xf numFmtId="0" fontId="31" fillId="32" borderId="33" xfId="8" applyFont="1" applyFill="1" applyBorder="1" applyAlignment="1">
      <alignment horizontal="center" vertical="center" wrapText="1"/>
    </xf>
    <xf numFmtId="0" fontId="31" fillId="32" borderId="26" xfId="8" applyFont="1" applyFill="1" applyBorder="1" applyAlignment="1">
      <alignment horizontal="center" vertical="center" wrapText="1"/>
    </xf>
    <xf numFmtId="0" fontId="94" fillId="32" borderId="196" xfId="8" applyFont="1" applyFill="1" applyBorder="1" applyAlignment="1">
      <alignment horizontal="center" vertical="center" wrapText="1"/>
    </xf>
    <xf numFmtId="0" fontId="94" fillId="32" borderId="180" xfId="8" applyFont="1" applyFill="1" applyBorder="1" applyAlignment="1">
      <alignment horizontal="center" vertical="center" wrapText="1"/>
    </xf>
    <xf numFmtId="0" fontId="31" fillId="32" borderId="196" xfId="8" applyFont="1" applyFill="1" applyBorder="1" applyAlignment="1">
      <alignment horizontal="center" vertical="center" wrapText="1"/>
    </xf>
    <xf numFmtId="0" fontId="31" fillId="32" borderId="47" xfId="8" applyFont="1" applyFill="1" applyBorder="1" applyAlignment="1">
      <alignment horizontal="center" vertical="center" wrapText="1"/>
    </xf>
    <xf numFmtId="0" fontId="31" fillId="32" borderId="172" xfId="8" applyFont="1" applyFill="1" applyBorder="1" applyAlignment="1">
      <alignment horizontal="center" vertical="center" wrapText="1"/>
    </xf>
    <xf numFmtId="0" fontId="85" fillId="21" borderId="32" xfId="8" applyFont="1" applyFill="1" applyBorder="1" applyAlignment="1">
      <alignment horizontal="center" vertical="center" wrapText="1"/>
    </xf>
    <xf numFmtId="0" fontId="85" fillId="21" borderId="42" xfId="8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/>
    </xf>
    <xf numFmtId="0" fontId="35" fillId="0" borderId="22" xfId="0" applyFont="1" applyFill="1" applyBorder="1" applyAlignment="1">
      <alignment horizontal="center"/>
    </xf>
    <xf numFmtId="0" fontId="35" fillId="0" borderId="45" xfId="0" applyFont="1" applyFill="1" applyBorder="1" applyAlignment="1">
      <alignment horizontal="center"/>
    </xf>
    <xf numFmtId="0" fontId="35" fillId="0" borderId="6" xfId="0" applyFont="1" applyFill="1" applyBorder="1" applyAlignment="1">
      <alignment horizontal="center"/>
    </xf>
    <xf numFmtId="0" fontId="33" fillId="3" borderId="38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35" fillId="0" borderId="38" xfId="0" applyFont="1" applyFill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90" fillId="34" borderId="30" xfId="8" applyFont="1" applyFill="1" applyBorder="1" applyAlignment="1">
      <alignment horizontal="center" vertical="center" wrapText="1"/>
    </xf>
    <xf numFmtId="0" fontId="90" fillId="34" borderId="35" xfId="8" applyFont="1" applyFill="1" applyBorder="1" applyAlignment="1">
      <alignment horizontal="center" vertical="center" wrapText="1"/>
    </xf>
    <xf numFmtId="0" fontId="80" fillId="31" borderId="27" xfId="0" applyFont="1" applyFill="1" applyBorder="1" applyAlignment="1">
      <alignment horizontal="center" vertical="center" textRotation="90" wrapText="1"/>
    </xf>
    <xf numFmtId="0" fontId="80" fillId="31" borderId="34" xfId="0" applyFont="1" applyFill="1" applyBorder="1" applyAlignment="1">
      <alignment horizontal="center" vertical="center" textRotation="90" wrapText="1"/>
    </xf>
    <xf numFmtId="0" fontId="80" fillId="31" borderId="23" xfId="0" applyFont="1" applyFill="1" applyBorder="1" applyAlignment="1">
      <alignment horizontal="center" vertical="center" textRotation="90" wrapText="1"/>
    </xf>
    <xf numFmtId="0" fontId="80" fillId="31" borderId="40" xfId="0" applyFont="1" applyFill="1" applyBorder="1" applyAlignment="1">
      <alignment horizontal="center" vertical="center" textRotation="90" wrapText="1"/>
    </xf>
    <xf numFmtId="0" fontId="89" fillId="27" borderId="30" xfId="8" applyFont="1" applyFill="1" applyBorder="1" applyAlignment="1">
      <alignment horizontal="center" vertical="center" wrapText="1"/>
    </xf>
    <xf numFmtId="0" fontId="89" fillId="27" borderId="175" xfId="8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/>
    </xf>
    <xf numFmtId="0" fontId="30" fillId="2" borderId="173" xfId="0" applyFont="1" applyFill="1" applyBorder="1" applyAlignment="1">
      <alignment horizontal="center"/>
    </xf>
    <xf numFmtId="0" fontId="35" fillId="3" borderId="173" xfId="0" applyFont="1" applyFill="1" applyBorder="1" applyAlignment="1">
      <alignment horizontal="center" vertical="center" wrapText="1"/>
    </xf>
    <xf numFmtId="0" fontId="35" fillId="3" borderId="174" xfId="0" applyFont="1" applyFill="1" applyBorder="1" applyAlignment="1">
      <alignment horizontal="center" vertical="center" wrapText="1"/>
    </xf>
    <xf numFmtId="0" fontId="89" fillId="27" borderId="173" xfId="8" applyFont="1" applyFill="1" applyBorder="1" applyAlignment="1">
      <alignment horizontal="center" vertical="center" wrapText="1"/>
    </xf>
    <xf numFmtId="0" fontId="89" fillId="27" borderId="174" xfId="8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22" xfId="0" applyFont="1" applyFill="1" applyBorder="1" applyAlignment="1">
      <alignment vertical="center" wrapText="1"/>
    </xf>
    <xf numFmtId="0" fontId="30" fillId="3" borderId="7" xfId="0" applyFont="1" applyFill="1" applyBorder="1" applyAlignment="1">
      <alignment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30" fillId="3" borderId="33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25" xfId="0" applyFont="1" applyFill="1" applyBorder="1" applyAlignment="1">
      <alignment horizontal="center" vertical="center" wrapText="1"/>
    </xf>
    <xf numFmtId="0" fontId="30" fillId="3" borderId="34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 wrapText="1"/>
    </xf>
    <xf numFmtId="0" fontId="30" fillId="3" borderId="26" xfId="0" applyFont="1" applyFill="1" applyBorder="1" applyAlignment="1">
      <alignment horizontal="center" vertical="center" wrapText="1"/>
    </xf>
    <xf numFmtId="0" fontId="90" fillId="34" borderId="34" xfId="8" applyFont="1" applyFill="1" applyBorder="1" applyAlignment="1">
      <alignment horizontal="center" vertical="center" wrapText="1"/>
    </xf>
    <xf numFmtId="0" fontId="90" fillId="34" borderId="44" xfId="8" applyFont="1" applyFill="1" applyBorder="1" applyAlignment="1">
      <alignment horizontal="center" vertical="center" wrapText="1"/>
    </xf>
    <xf numFmtId="0" fontId="30" fillId="3" borderId="31" xfId="0" applyFont="1" applyFill="1" applyBorder="1" applyAlignment="1">
      <alignment horizontal="center" vertical="center" wrapText="1"/>
    </xf>
    <xf numFmtId="0" fontId="30" fillId="3" borderId="173" xfId="0" applyFont="1" applyFill="1" applyBorder="1" applyAlignment="1">
      <alignment horizontal="center" vertical="center" wrapText="1"/>
    </xf>
    <xf numFmtId="0" fontId="85" fillId="21" borderId="30" xfId="8" applyFont="1" applyFill="1" applyBorder="1" applyAlignment="1">
      <alignment horizontal="center" vertical="center" wrapText="1"/>
    </xf>
    <xf numFmtId="0" fontId="85" fillId="21" borderId="175" xfId="8" applyFont="1" applyFill="1" applyBorder="1" applyAlignment="1">
      <alignment horizontal="center" vertical="center" wrapText="1"/>
    </xf>
    <xf numFmtId="0" fontId="41" fillId="25" borderId="0" xfId="21" applyFont="1" applyFill="1" applyAlignment="1">
      <alignment horizontal="left" vertical="top" wrapText="1"/>
    </xf>
    <xf numFmtId="0" fontId="52" fillId="3" borderId="45" xfId="21" applyFont="1" applyFill="1" applyBorder="1" applyAlignment="1">
      <alignment vertical="center" wrapText="1"/>
    </xf>
    <xf numFmtId="0" fontId="52" fillId="3" borderId="45" xfId="21" applyFont="1" applyFill="1" applyBorder="1" applyAlignment="1">
      <alignment horizontal="left" wrapText="1"/>
    </xf>
    <xf numFmtId="0" fontId="39" fillId="27" borderId="195" xfId="21" applyFont="1" applyFill="1" applyBorder="1" applyAlignment="1">
      <alignment horizontal="center" vertical="center" wrapText="1"/>
    </xf>
    <xf numFmtId="0" fontId="39" fillId="27" borderId="199" xfId="21" applyFont="1" applyFill="1" applyBorder="1" applyAlignment="1">
      <alignment horizontal="center" vertical="center" wrapText="1"/>
    </xf>
    <xf numFmtId="0" fontId="39" fillId="17" borderId="45" xfId="21" applyFont="1" applyFill="1" applyBorder="1" applyAlignment="1">
      <alignment horizontal="center" wrapText="1"/>
    </xf>
    <xf numFmtId="0" fontId="39" fillId="30" borderId="45" xfId="21" applyFont="1" applyFill="1" applyBorder="1" applyAlignment="1">
      <alignment horizontal="center" wrapText="1"/>
    </xf>
    <xf numFmtId="0" fontId="39" fillId="27" borderId="45" xfId="21" applyFont="1" applyFill="1" applyBorder="1" applyAlignment="1">
      <alignment horizontal="center" wrapText="1"/>
    </xf>
    <xf numFmtId="0" fontId="39" fillId="29" borderId="45" xfId="21" applyFont="1" applyFill="1" applyBorder="1" applyAlignment="1">
      <alignment horizontal="center" wrapText="1"/>
    </xf>
    <xf numFmtId="0" fontId="39" fillId="28" borderId="45" xfId="21" applyFont="1" applyFill="1" applyBorder="1" applyAlignment="1">
      <alignment horizontal="center" wrapText="1"/>
    </xf>
    <xf numFmtId="0" fontId="52" fillId="3" borderId="196" xfId="21" applyFont="1" applyFill="1" applyBorder="1" applyAlignment="1">
      <alignment horizontal="left" wrapText="1"/>
    </xf>
    <xf numFmtId="0" fontId="52" fillId="3" borderId="8" xfId="21" applyFont="1" applyFill="1" applyBorder="1" applyAlignment="1">
      <alignment horizontal="left" wrapText="1"/>
    </xf>
    <xf numFmtId="0" fontId="49" fillId="25" borderId="0" xfId="21" applyFont="1" applyFill="1" applyBorder="1" applyAlignment="1">
      <alignment horizontal="left" vertical="top" wrapText="1"/>
    </xf>
    <xf numFmtId="0" fontId="39" fillId="3" borderId="195" xfId="21" applyFont="1" applyFill="1" applyBorder="1" applyAlignment="1">
      <alignment horizontal="center" vertical="center" wrapText="1"/>
    </xf>
    <xf numFmtId="0" fontId="39" fillId="3" borderId="199" xfId="21" applyFont="1" applyFill="1" applyBorder="1" applyAlignment="1">
      <alignment horizontal="center" vertical="center" wrapText="1"/>
    </xf>
    <xf numFmtId="0" fontId="39" fillId="3" borderId="19" xfId="21" applyFont="1" applyFill="1" applyBorder="1" applyAlignment="1">
      <alignment horizontal="center" vertical="center" wrapText="1"/>
    </xf>
    <xf numFmtId="0" fontId="39" fillId="3" borderId="44" xfId="21" applyFont="1" applyFill="1" applyBorder="1" applyAlignment="1">
      <alignment horizontal="center" vertical="center" wrapText="1"/>
    </xf>
    <xf numFmtId="0" fontId="39" fillId="26" borderId="45" xfId="21" applyFont="1" applyFill="1" applyBorder="1" applyAlignment="1">
      <alignment horizontal="center" wrapText="1"/>
    </xf>
    <xf numFmtId="0" fontId="31" fillId="3" borderId="0" xfId="0" applyFont="1" applyFill="1" applyBorder="1" applyAlignment="1">
      <alignment horizontal="center" vertical="center" wrapText="1"/>
    </xf>
    <xf numFmtId="0" fontId="45" fillId="3" borderId="34" xfId="0" applyFont="1" applyFill="1" applyBorder="1" applyAlignment="1">
      <alignment horizontal="left" vertical="top" wrapText="1"/>
    </xf>
    <xf numFmtId="0" fontId="45" fillId="3" borderId="0" xfId="0" applyFont="1" applyFill="1" applyBorder="1" applyAlignment="1">
      <alignment horizontal="left" vertical="top" wrapText="1"/>
    </xf>
    <xf numFmtId="0" fontId="39" fillId="38" borderId="223" xfId="0" applyFont="1" applyFill="1" applyBorder="1" applyAlignment="1">
      <alignment horizontal="center" vertical="center" wrapText="1"/>
    </xf>
    <xf numFmtId="0" fontId="39" fillId="31" borderId="45" xfId="0" applyFont="1" applyFill="1" applyBorder="1" applyAlignment="1">
      <alignment horizontal="center" vertical="center" wrapText="1"/>
    </xf>
    <xf numFmtId="0" fontId="83" fillId="23" borderId="34" xfId="0" applyFont="1" applyFill="1" applyBorder="1" applyAlignment="1">
      <alignment horizontal="center" vertical="center" wrapText="1"/>
    </xf>
    <xf numFmtId="0" fontId="83" fillId="23" borderId="0" xfId="0" applyFont="1" applyFill="1" applyBorder="1" applyAlignment="1">
      <alignment horizontal="center" vertical="center" wrapText="1"/>
    </xf>
    <xf numFmtId="0" fontId="83" fillId="23" borderId="25" xfId="0" applyFont="1" applyFill="1" applyBorder="1" applyAlignment="1">
      <alignment horizontal="center" vertical="center" wrapText="1"/>
    </xf>
    <xf numFmtId="0" fontId="119" fillId="3" borderId="19" xfId="2" applyFont="1" applyFill="1" applyBorder="1" applyAlignment="1">
      <alignment horizontal="left" vertical="center"/>
    </xf>
    <xf numFmtId="0" fontId="119" fillId="3" borderId="0" xfId="2" applyFont="1" applyFill="1" applyBorder="1" applyAlignment="1">
      <alignment horizontal="left" vertical="center"/>
    </xf>
    <xf numFmtId="0" fontId="143" fillId="0" borderId="0" xfId="0" applyFont="1" applyAlignment="1">
      <alignment horizontal="right" vertical="center"/>
    </xf>
    <xf numFmtId="0" fontId="54" fillId="32" borderId="27" xfId="8" applyFont="1" applyFill="1" applyBorder="1" applyAlignment="1">
      <alignment horizontal="center" vertical="center" wrapText="1"/>
    </xf>
    <xf numFmtId="0" fontId="54" fillId="32" borderId="24" xfId="8" applyFont="1" applyFill="1" applyBorder="1" applyAlignment="1">
      <alignment horizontal="center" vertical="center" wrapText="1"/>
    </xf>
    <xf numFmtId="0" fontId="54" fillId="32" borderId="31" xfId="8" applyFont="1" applyFill="1" applyBorder="1" applyAlignment="1">
      <alignment horizontal="center" vertical="center" wrapText="1"/>
    </xf>
    <xf numFmtId="0" fontId="54" fillId="32" borderId="174" xfId="8" applyFont="1" applyFill="1" applyBorder="1" applyAlignment="1">
      <alignment horizontal="center" vertical="center" wrapText="1"/>
    </xf>
    <xf numFmtId="0" fontId="54" fillId="32" borderId="0" xfId="8" applyFont="1" applyFill="1" applyBorder="1" applyAlignment="1">
      <alignment horizontal="center" vertical="center" wrapText="1"/>
    </xf>
    <xf numFmtId="0" fontId="54" fillId="32" borderId="17" xfId="8" applyFont="1" applyFill="1" applyBorder="1" applyAlignment="1">
      <alignment horizontal="center" vertical="center" wrapText="1"/>
    </xf>
    <xf numFmtId="0" fontId="106" fillId="20" borderId="40" xfId="8" applyFont="1" applyFill="1" applyBorder="1" applyAlignment="1">
      <alignment horizontal="center" vertical="center" wrapText="1"/>
    </xf>
    <xf numFmtId="0" fontId="106" fillId="20" borderId="17" xfId="8" applyFont="1" applyFill="1" applyBorder="1" applyAlignment="1">
      <alignment horizontal="center" vertical="center" wrapText="1"/>
    </xf>
    <xf numFmtId="0" fontId="106" fillId="20" borderId="26" xfId="8" applyFont="1" applyFill="1" applyBorder="1" applyAlignment="1">
      <alignment horizontal="center" vertical="center" wrapText="1"/>
    </xf>
    <xf numFmtId="0" fontId="54" fillId="32" borderId="34" xfId="8" applyFont="1" applyFill="1" applyBorder="1" applyAlignment="1">
      <alignment horizontal="center" vertical="center" wrapText="1"/>
    </xf>
    <xf numFmtId="0" fontId="54" fillId="32" borderId="40" xfId="8" applyFont="1" applyFill="1" applyBorder="1" applyAlignment="1">
      <alignment horizontal="center" vertical="center" wrapText="1"/>
    </xf>
    <xf numFmtId="0" fontId="52" fillId="3" borderId="55" xfId="8" applyFont="1" applyFill="1" applyBorder="1" applyAlignment="1">
      <alignment horizontal="center" vertical="center" wrapText="1"/>
    </xf>
    <xf numFmtId="0" fontId="52" fillId="3" borderId="49" xfId="8" applyFont="1" applyFill="1" applyBorder="1" applyAlignment="1">
      <alignment horizontal="center" vertical="center" wrapText="1"/>
    </xf>
    <xf numFmtId="0" fontId="52" fillId="3" borderId="12" xfId="8" applyFont="1" applyFill="1" applyBorder="1" applyAlignment="1">
      <alignment horizontal="center" vertical="center" wrapText="1"/>
    </xf>
    <xf numFmtId="0" fontId="31" fillId="32" borderId="20" xfId="8" applyFont="1" applyFill="1" applyBorder="1" applyAlignment="1">
      <alignment horizontal="center" vertical="center" wrapText="1"/>
    </xf>
    <xf numFmtId="0" fontId="31" fillId="32" borderId="17" xfId="8" applyFont="1" applyFill="1" applyBorder="1" applyAlignment="1">
      <alignment horizontal="center" vertical="center" wrapText="1"/>
    </xf>
    <xf numFmtId="0" fontId="31" fillId="32" borderId="30" xfId="8" applyFont="1" applyFill="1" applyBorder="1" applyAlignment="1">
      <alignment horizontal="center" vertical="center" wrapText="1"/>
    </xf>
    <xf numFmtId="0" fontId="31" fillId="32" borderId="39" xfId="8" applyFont="1" applyFill="1" applyBorder="1" applyAlignment="1">
      <alignment horizontal="center" vertical="center" wrapText="1"/>
    </xf>
    <xf numFmtId="0" fontId="31" fillId="32" borderId="35" xfId="8" applyFont="1" applyFill="1" applyBorder="1" applyAlignment="1">
      <alignment horizontal="center" vertical="center" wrapText="1"/>
    </xf>
    <xf numFmtId="0" fontId="54" fillId="32" borderId="32" xfId="8" applyFont="1" applyFill="1" applyBorder="1" applyAlignment="1">
      <alignment horizontal="center" vertical="center"/>
    </xf>
    <xf numFmtId="0" fontId="54" fillId="32" borderId="33" xfId="8" applyFont="1" applyFill="1" applyBorder="1" applyAlignment="1">
      <alignment horizontal="center" vertical="center"/>
    </xf>
    <xf numFmtId="0" fontId="54" fillId="32" borderId="34" xfId="8" applyFont="1" applyFill="1" applyBorder="1" applyAlignment="1">
      <alignment horizontal="center" vertical="center"/>
    </xf>
    <xf numFmtId="0" fontId="54" fillId="32" borderId="25" xfId="8" applyFont="1" applyFill="1" applyBorder="1" applyAlignment="1">
      <alignment horizontal="center" vertical="center"/>
    </xf>
    <xf numFmtId="0" fontId="54" fillId="32" borderId="40" xfId="8" applyFont="1" applyFill="1" applyBorder="1" applyAlignment="1">
      <alignment horizontal="center" vertical="center"/>
    </xf>
    <xf numFmtId="0" fontId="54" fillId="32" borderId="26" xfId="8" applyFont="1" applyFill="1" applyBorder="1" applyAlignment="1">
      <alignment horizontal="center" vertical="center"/>
    </xf>
    <xf numFmtId="0" fontId="54" fillId="32" borderId="176" xfId="8" applyFont="1" applyFill="1" applyBorder="1" applyAlignment="1">
      <alignment horizontal="center" vertical="center" wrapText="1"/>
    </xf>
    <xf numFmtId="0" fontId="54" fillId="32" borderId="15" xfId="8" applyFont="1" applyFill="1" applyBorder="1" applyAlignment="1">
      <alignment horizontal="center" vertical="center" wrapText="1"/>
    </xf>
    <xf numFmtId="0" fontId="54" fillId="32" borderId="173" xfId="8" applyFont="1" applyFill="1" applyBorder="1" applyAlignment="1">
      <alignment horizontal="center" vertical="center" wrapText="1"/>
    </xf>
    <xf numFmtId="0" fontId="31" fillId="32" borderId="177" xfId="8" applyFont="1" applyFill="1" applyBorder="1" applyAlignment="1">
      <alignment horizontal="center" vertical="center" wrapText="1"/>
    </xf>
    <xf numFmtId="0" fontId="31" fillId="32" borderId="224" xfId="8" applyFont="1" applyFill="1" applyBorder="1" applyAlignment="1">
      <alignment horizontal="center" vertical="center" wrapText="1"/>
    </xf>
    <xf numFmtId="0" fontId="31" fillId="32" borderId="54" xfId="8" applyFont="1" applyFill="1" applyBorder="1" applyAlignment="1">
      <alignment horizontal="center" vertical="center" wrapText="1"/>
    </xf>
    <xf numFmtId="0" fontId="137" fillId="32" borderId="31" xfId="8" applyFont="1" applyFill="1" applyBorder="1" applyAlignment="1">
      <alignment horizontal="center" vertical="center"/>
    </xf>
    <xf numFmtId="0" fontId="137" fillId="32" borderId="174" xfId="8" applyFont="1" applyFill="1" applyBorder="1" applyAlignment="1">
      <alignment horizontal="center" vertical="center"/>
    </xf>
    <xf numFmtId="0" fontId="31" fillId="32" borderId="23" xfId="8" applyFont="1" applyFill="1" applyBorder="1" applyAlignment="1">
      <alignment horizontal="center" vertical="center" wrapText="1"/>
    </xf>
    <xf numFmtId="0" fontId="31" fillId="32" borderId="34" xfId="8" applyFont="1" applyFill="1" applyBorder="1" applyAlignment="1">
      <alignment horizontal="center" vertical="center" wrapText="1"/>
    </xf>
    <xf numFmtId="0" fontId="94" fillId="32" borderId="0" xfId="8" applyFont="1" applyFill="1" applyBorder="1" applyAlignment="1">
      <alignment horizontal="center" vertical="center" wrapText="1"/>
    </xf>
    <xf numFmtId="0" fontId="94" fillId="32" borderId="17" xfId="8" applyFont="1" applyFill="1" applyBorder="1" applyAlignment="1">
      <alignment horizontal="center" vertical="center" wrapText="1"/>
    </xf>
    <xf numFmtId="0" fontId="94" fillId="32" borderId="27" xfId="8" applyFont="1" applyFill="1" applyBorder="1" applyAlignment="1">
      <alignment horizontal="center" vertical="center" wrapText="1"/>
    </xf>
    <xf numFmtId="0" fontId="94" fillId="32" borderId="24" xfId="8" applyFont="1" applyFill="1" applyBorder="1" applyAlignment="1">
      <alignment horizontal="center" vertical="center" wrapText="1"/>
    </xf>
    <xf numFmtId="0" fontId="94" fillId="32" borderId="25" xfId="8" applyFont="1" applyFill="1" applyBorder="1" applyAlignment="1">
      <alignment horizontal="center" vertical="center" wrapText="1"/>
    </xf>
    <xf numFmtId="0" fontId="94" fillId="32" borderId="26" xfId="8" applyFont="1" applyFill="1" applyBorder="1" applyAlignment="1">
      <alignment horizontal="center" vertical="center" wrapText="1"/>
    </xf>
    <xf numFmtId="0" fontId="153" fillId="0" borderId="0" xfId="13" applyFont="1" applyAlignment="1">
      <alignment horizontal="center" vertical="center" wrapText="1"/>
    </xf>
    <xf numFmtId="0" fontId="149" fillId="32" borderId="339" xfId="13" applyFont="1" applyFill="1" applyBorder="1" applyAlignment="1">
      <alignment horizontal="center" vertical="center" wrapText="1"/>
    </xf>
    <xf numFmtId="0" fontId="149" fillId="32" borderId="340" xfId="13" applyFont="1" applyFill="1" applyBorder="1" applyAlignment="1">
      <alignment horizontal="center" vertical="center" wrapText="1"/>
    </xf>
    <xf numFmtId="0" fontId="149" fillId="32" borderId="238" xfId="13" applyFont="1" applyFill="1" applyBorder="1" applyAlignment="1">
      <alignment horizontal="center" vertical="center" wrapText="1"/>
    </xf>
    <xf numFmtId="0" fontId="153" fillId="0" borderId="341" xfId="13" applyFont="1" applyBorder="1" applyAlignment="1">
      <alignment horizontal="center" vertical="center" wrapText="1"/>
    </xf>
    <xf numFmtId="0" fontId="153" fillId="0" borderId="0" xfId="13" applyFont="1" applyBorder="1" applyAlignment="1">
      <alignment horizontal="center" vertical="center" wrapText="1"/>
    </xf>
    <xf numFmtId="0" fontId="153" fillId="0" borderId="0" xfId="13" applyFont="1" applyAlignment="1">
      <alignment horizontal="center" vertical="center"/>
    </xf>
    <xf numFmtId="0" fontId="151" fillId="0" borderId="32" xfId="10" applyFont="1" applyBorder="1" applyAlignment="1">
      <alignment horizontal="center"/>
    </xf>
    <xf numFmtId="0" fontId="151" fillId="0" borderId="34" xfId="10" applyFont="1" applyBorder="1" applyAlignment="1">
      <alignment horizontal="center"/>
    </xf>
    <xf numFmtId="0" fontId="151" fillId="0" borderId="40" xfId="10" applyFont="1" applyBorder="1" applyAlignment="1">
      <alignment horizontal="center"/>
    </xf>
    <xf numFmtId="0" fontId="153" fillId="7" borderId="12" xfId="8" applyFont="1" applyFill="1" applyBorder="1" applyAlignment="1">
      <alignment horizontal="left" vertical="center" wrapText="1"/>
    </xf>
    <xf numFmtId="0" fontId="153" fillId="7" borderId="5" xfId="8" applyFont="1" applyFill="1" applyBorder="1" applyAlignment="1">
      <alignment horizontal="left" vertical="center" wrapText="1"/>
    </xf>
    <xf numFmtId="0" fontId="153" fillId="7" borderId="8" xfId="8" applyFont="1" applyFill="1" applyBorder="1" applyAlignment="1">
      <alignment horizontal="center" vertical="center" wrapText="1"/>
    </xf>
    <xf numFmtId="0" fontId="153" fillId="7" borderId="45" xfId="8" applyFont="1" applyFill="1" applyBorder="1" applyAlignment="1">
      <alignment horizontal="center" vertical="center" wrapText="1"/>
    </xf>
    <xf numFmtId="0" fontId="153" fillId="7" borderId="249" xfId="8" applyFont="1" applyFill="1" applyBorder="1" applyAlignment="1">
      <alignment horizontal="left" vertical="center" wrapText="1"/>
    </xf>
    <xf numFmtId="0" fontId="153" fillId="7" borderId="250" xfId="8" applyFont="1" applyFill="1" applyBorder="1" applyAlignment="1">
      <alignment horizontal="center" vertical="center" wrapText="1"/>
    </xf>
    <xf numFmtId="0" fontId="153" fillId="27" borderId="252" xfId="8" applyFont="1" applyFill="1" applyBorder="1" applyAlignment="1">
      <alignment horizontal="left" vertical="center" wrapText="1"/>
    </xf>
    <xf numFmtId="0" fontId="153" fillId="27" borderId="257" xfId="8" applyFont="1" applyFill="1" applyBorder="1" applyAlignment="1">
      <alignment horizontal="left" vertical="center" wrapText="1"/>
    </xf>
    <xf numFmtId="0" fontId="153" fillId="27" borderId="253" xfId="8" applyFont="1" applyFill="1" applyBorder="1" applyAlignment="1">
      <alignment horizontal="center" vertical="center" wrapText="1"/>
    </xf>
    <xf numFmtId="0" fontId="153" fillId="27" borderId="258" xfId="8" applyFont="1" applyFill="1" applyBorder="1" applyAlignment="1">
      <alignment horizontal="center" vertical="center" wrapText="1"/>
    </xf>
    <xf numFmtId="0" fontId="152" fillId="23" borderId="39" xfId="0" applyFont="1" applyFill="1" applyBorder="1" applyAlignment="1">
      <alignment horizontal="center" vertical="center" wrapText="1"/>
    </xf>
    <xf numFmtId="0" fontId="152" fillId="23" borderId="35" xfId="0" applyFont="1" applyFill="1" applyBorder="1" applyAlignment="1">
      <alignment horizontal="center" vertical="center" wrapText="1"/>
    </xf>
    <xf numFmtId="0" fontId="149" fillId="0" borderId="227" xfId="10" applyFont="1" applyFill="1" applyBorder="1" applyAlignment="1">
      <alignment horizontal="center" vertical="center" textRotation="90" wrapText="1"/>
    </xf>
    <xf numFmtId="0" fontId="149" fillId="0" borderId="230" xfId="10" applyFont="1" applyFill="1" applyBorder="1" applyAlignment="1">
      <alignment horizontal="center" vertical="center" textRotation="90" wrapText="1"/>
    </xf>
    <xf numFmtId="0" fontId="153" fillId="27" borderId="8" xfId="8" applyFont="1" applyFill="1" applyBorder="1" applyAlignment="1">
      <alignment horizontal="center" vertical="center" wrapText="1"/>
    </xf>
    <xf numFmtId="0" fontId="153" fillId="27" borderId="1" xfId="8" applyFont="1" applyFill="1" applyBorder="1" applyAlignment="1">
      <alignment horizontal="center" vertical="center" wrapText="1"/>
    </xf>
    <xf numFmtId="0" fontId="153" fillId="17" borderId="263" xfId="8" applyFont="1" applyFill="1" applyBorder="1" applyAlignment="1">
      <alignment horizontal="center" vertical="center" wrapText="1"/>
    </xf>
    <xf numFmtId="0" fontId="153" fillId="17" borderId="274" xfId="8" applyFont="1" applyFill="1" applyBorder="1" applyAlignment="1">
      <alignment horizontal="center" vertical="center" wrapText="1"/>
    </xf>
    <xf numFmtId="0" fontId="153" fillId="27" borderId="12" xfId="8" applyFont="1" applyFill="1" applyBorder="1" applyAlignment="1">
      <alignment horizontal="left" vertical="center" wrapText="1"/>
    </xf>
    <xf numFmtId="0" fontId="153" fillId="27" borderId="2" xfId="8" applyFont="1" applyFill="1" applyBorder="1" applyAlignment="1">
      <alignment horizontal="left" vertical="center" wrapText="1"/>
    </xf>
    <xf numFmtId="0" fontId="149" fillId="0" borderId="226" xfId="10" applyFont="1" applyFill="1" applyBorder="1" applyAlignment="1">
      <alignment horizontal="center" vertical="center" textRotation="90" wrapText="1"/>
    </xf>
    <xf numFmtId="0" fontId="149" fillId="0" borderId="229" xfId="10" applyFont="1" applyFill="1" applyBorder="1" applyAlignment="1">
      <alignment horizontal="center" vertical="center" textRotation="90" wrapText="1"/>
    </xf>
    <xf numFmtId="0" fontId="149" fillId="0" borderId="245" xfId="10" applyFont="1" applyFill="1" applyBorder="1" applyAlignment="1">
      <alignment horizontal="center" vertical="center" textRotation="90" wrapText="1"/>
    </xf>
    <xf numFmtId="0" fontId="149" fillId="0" borderId="246" xfId="10" applyFont="1" applyFill="1" applyBorder="1" applyAlignment="1">
      <alignment horizontal="center" vertical="center" textRotation="90" wrapText="1"/>
    </xf>
    <xf numFmtId="0" fontId="149" fillId="0" borderId="32" xfId="10" applyFont="1" applyFill="1" applyBorder="1" applyAlignment="1">
      <alignment horizontal="center" vertical="center" textRotation="90" wrapText="1"/>
    </xf>
    <xf numFmtId="0" fontId="149" fillId="0" borderId="40" xfId="10" applyFont="1" applyFill="1" applyBorder="1" applyAlignment="1">
      <alignment horizontal="center" vertical="center" textRotation="90" wrapText="1"/>
    </xf>
    <xf numFmtId="0" fontId="149" fillId="0" borderId="20" xfId="10" applyFont="1" applyFill="1" applyBorder="1" applyAlignment="1">
      <alignment horizontal="center" vertical="center" textRotation="90" wrapText="1"/>
    </xf>
    <xf numFmtId="0" fontId="149" fillId="0" borderId="17" xfId="10" applyFont="1" applyFill="1" applyBorder="1" applyAlignment="1">
      <alignment horizontal="center" vertical="center" textRotation="90" wrapText="1"/>
    </xf>
    <xf numFmtId="0" fontId="149" fillId="0" borderId="33" xfId="10" applyFont="1" applyFill="1" applyBorder="1" applyAlignment="1">
      <alignment horizontal="center" vertical="center" textRotation="90" wrapText="1"/>
    </xf>
    <xf numFmtId="0" fontId="149" fillId="0" borderId="26" xfId="10" applyFont="1" applyFill="1" applyBorder="1" applyAlignment="1">
      <alignment horizontal="center" vertical="center" textRotation="90" wrapText="1"/>
    </xf>
    <xf numFmtId="0" fontId="153" fillId="0" borderId="56" xfId="13" applyFont="1" applyBorder="1" applyAlignment="1">
      <alignment horizontal="center"/>
    </xf>
    <xf numFmtId="0" fontId="153" fillId="0" borderId="81" xfId="13" applyFont="1" applyBorder="1" applyAlignment="1">
      <alignment horizontal="center"/>
    </xf>
    <xf numFmtId="0" fontId="153" fillId="17" borderId="32" xfId="8" applyFont="1" applyFill="1" applyBorder="1" applyAlignment="1">
      <alignment horizontal="center" vertical="center" wrapText="1"/>
    </xf>
    <xf numFmtId="0" fontId="153" fillId="17" borderId="33" xfId="8" applyFont="1" applyFill="1" applyBorder="1" applyAlignment="1">
      <alignment horizontal="center" vertical="center" wrapText="1"/>
    </xf>
    <xf numFmtId="0" fontId="153" fillId="17" borderId="40" xfId="8" applyFont="1" applyFill="1" applyBorder="1" applyAlignment="1">
      <alignment horizontal="center" vertical="center" wrapText="1"/>
    </xf>
    <xf numFmtId="0" fontId="153" fillId="17" borderId="26" xfId="8" applyFont="1" applyFill="1" applyBorder="1" applyAlignment="1">
      <alignment horizontal="center" vertical="center" wrapText="1"/>
    </xf>
    <xf numFmtId="0" fontId="153" fillId="17" borderId="297" xfId="8" applyFont="1" applyFill="1" applyBorder="1" applyAlignment="1">
      <alignment horizontal="center" vertical="center" wrapText="1"/>
    </xf>
    <xf numFmtId="0" fontId="153" fillId="17" borderId="298" xfId="8" applyFont="1" applyFill="1" applyBorder="1" applyAlignment="1">
      <alignment horizontal="center" vertical="center" wrapText="1"/>
    </xf>
    <xf numFmtId="0" fontId="153" fillId="27" borderId="4" xfId="8" applyFont="1" applyFill="1" applyBorder="1" applyAlignment="1">
      <alignment horizontal="center" vertical="center" wrapText="1"/>
    </xf>
    <xf numFmtId="0" fontId="153" fillId="7" borderId="2" xfId="8" applyFont="1" applyFill="1" applyBorder="1" applyAlignment="1">
      <alignment horizontal="left" vertical="center" wrapText="1"/>
    </xf>
    <xf numFmtId="0" fontId="153" fillId="7" borderId="1" xfId="8" applyFont="1" applyFill="1" applyBorder="1" applyAlignment="1">
      <alignment horizontal="center" vertical="center" wrapText="1"/>
    </xf>
    <xf numFmtId="0" fontId="153" fillId="27" borderId="176" xfId="8" applyFont="1" applyFill="1" applyBorder="1" applyAlignment="1">
      <alignment horizontal="left" vertical="center" wrapText="1"/>
    </xf>
    <xf numFmtId="0" fontId="153" fillId="27" borderId="50" xfId="8" applyFont="1" applyFill="1" applyBorder="1" applyAlignment="1">
      <alignment horizontal="left" vertical="center" wrapText="1"/>
    </xf>
    <xf numFmtId="0" fontId="153" fillId="17" borderId="27" xfId="8" applyFont="1" applyFill="1" applyBorder="1" applyAlignment="1">
      <alignment horizontal="center" vertical="center" wrapText="1"/>
    </xf>
    <xf numFmtId="0" fontId="153" fillId="17" borderId="24" xfId="8" applyFont="1" applyFill="1" applyBorder="1" applyAlignment="1">
      <alignment horizontal="center" vertical="center" wrapText="1"/>
    </xf>
    <xf numFmtId="0" fontId="153" fillId="27" borderId="45" xfId="8" applyFont="1" applyFill="1" applyBorder="1" applyAlignment="1">
      <alignment horizontal="center" vertical="center" wrapText="1"/>
    </xf>
    <xf numFmtId="0" fontId="152" fillId="23" borderId="195" xfId="0" applyFont="1" applyFill="1" applyBorder="1" applyAlignment="1">
      <alignment horizontal="center" vertical="center" wrapText="1"/>
    </xf>
    <xf numFmtId="0" fontId="152" fillId="23" borderId="16" xfId="0" applyFont="1" applyFill="1" applyBorder="1" applyAlignment="1">
      <alignment horizontal="center" vertical="center" wrapText="1"/>
    </xf>
    <xf numFmtId="0" fontId="152" fillId="23" borderId="199" xfId="0" applyFont="1" applyFill="1" applyBorder="1" applyAlignment="1">
      <alignment horizontal="center" vertical="center" wrapText="1"/>
    </xf>
    <xf numFmtId="0" fontId="148" fillId="0" borderId="196" xfId="1" applyFont="1" applyBorder="1" applyAlignment="1">
      <alignment horizontal="center" vertical="center" wrapText="1"/>
    </xf>
    <xf numFmtId="0" fontId="150" fillId="32" borderId="52" xfId="8" applyFont="1" applyFill="1" applyBorder="1" applyAlignment="1">
      <alignment horizontal="center" vertical="center" wrapText="1"/>
    </xf>
    <xf numFmtId="0" fontId="150" fillId="32" borderId="51" xfId="8" applyFont="1" applyFill="1" applyBorder="1" applyAlignment="1">
      <alignment horizontal="center" vertical="center" wrapText="1"/>
    </xf>
    <xf numFmtId="0" fontId="150" fillId="32" borderId="4" xfId="8" applyNumberFormat="1" applyFont="1" applyFill="1" applyBorder="1" applyAlignment="1">
      <alignment horizontal="center" vertical="center" wrapText="1"/>
    </xf>
    <xf numFmtId="0" fontId="150" fillId="32" borderId="1" xfId="8" applyNumberFormat="1" applyFont="1" applyFill="1" applyBorder="1" applyAlignment="1">
      <alignment horizontal="center" vertical="center" wrapText="1"/>
    </xf>
    <xf numFmtId="166" fontId="150" fillId="32" borderId="4" xfId="20" applyNumberFormat="1" applyFont="1" applyFill="1" applyBorder="1" applyAlignment="1">
      <alignment horizontal="center" vertical="center" wrapText="1"/>
    </xf>
    <xf numFmtId="166" fontId="150" fillId="32" borderId="1" xfId="20" applyNumberFormat="1" applyFont="1" applyFill="1" applyBorder="1" applyAlignment="1">
      <alignment horizontal="center" vertical="center" wrapText="1"/>
    </xf>
    <xf numFmtId="166" fontId="149" fillId="32" borderId="4" xfId="20" applyNumberFormat="1" applyFont="1" applyFill="1" applyBorder="1" applyAlignment="1">
      <alignment horizontal="center" vertical="center" wrapText="1"/>
    </xf>
    <xf numFmtId="0" fontId="149" fillId="32" borderId="29" xfId="22" applyFont="1" applyFill="1" applyBorder="1" applyAlignment="1">
      <alignment horizontal="center" vertical="center" wrapText="1"/>
    </xf>
    <xf numFmtId="0" fontId="149" fillId="32" borderId="172" xfId="22" applyFont="1" applyFill="1" applyBorder="1" applyAlignment="1">
      <alignment horizontal="center" vertical="center" wrapText="1"/>
    </xf>
    <xf numFmtId="0" fontId="149" fillId="32" borderId="52" xfId="13" applyFont="1" applyFill="1" applyBorder="1" applyAlignment="1">
      <alignment horizontal="center" vertical="center" wrapText="1"/>
    </xf>
    <xf numFmtId="0" fontId="149" fillId="32" borderId="4" xfId="13" applyFont="1" applyFill="1" applyBorder="1" applyAlignment="1">
      <alignment horizontal="center" vertical="center" wrapText="1"/>
    </xf>
    <xf numFmtId="0" fontId="149" fillId="32" borderId="186" xfId="13" applyFont="1" applyFill="1" applyBorder="1" applyAlignment="1">
      <alignment horizontal="center" vertical="center" wrapText="1"/>
    </xf>
    <xf numFmtId="0" fontId="153" fillId="27" borderId="49" xfId="8" applyFont="1" applyFill="1" applyBorder="1" applyAlignment="1">
      <alignment horizontal="left" vertical="center" wrapText="1"/>
    </xf>
    <xf numFmtId="0" fontId="150" fillId="32" borderId="22" xfId="8" applyFont="1" applyFill="1" applyBorder="1" applyAlignment="1">
      <alignment horizontal="center" vertical="center" wrapText="1"/>
    </xf>
    <xf numFmtId="0" fontId="150" fillId="32" borderId="7" xfId="8" applyFont="1" applyFill="1" applyBorder="1" applyAlignment="1">
      <alignment horizontal="center" vertical="center" wrapText="1"/>
    </xf>
    <xf numFmtId="0" fontId="150" fillId="32" borderId="3" xfId="8" applyFont="1" applyFill="1" applyBorder="1" applyAlignment="1">
      <alignment horizontal="center" vertical="center" wrapText="1"/>
    </xf>
    <xf numFmtId="0" fontId="150" fillId="32" borderId="4" xfId="8" applyFont="1" applyFill="1" applyBorder="1" applyAlignment="1">
      <alignment horizontal="center" vertical="center" wrapText="1"/>
    </xf>
    <xf numFmtId="0" fontId="150" fillId="32" borderId="2" xfId="8" applyFont="1" applyFill="1" applyBorder="1" applyAlignment="1">
      <alignment horizontal="center" vertical="center" wrapText="1"/>
    </xf>
    <xf numFmtId="0" fontId="150" fillId="32" borderId="1" xfId="8" applyFont="1" applyFill="1" applyBorder="1" applyAlignment="1">
      <alignment horizontal="center" vertical="center" wrapText="1"/>
    </xf>
    <xf numFmtId="0" fontId="150" fillId="32" borderId="186" xfId="8" applyFont="1" applyFill="1" applyBorder="1" applyAlignment="1">
      <alignment horizontal="center" vertical="center" wrapText="1"/>
    </xf>
    <xf numFmtId="0" fontId="150" fillId="32" borderId="187" xfId="8" applyFont="1" applyFill="1" applyBorder="1" applyAlignment="1">
      <alignment horizontal="center" vertical="center" wrapText="1"/>
    </xf>
    <xf numFmtId="0" fontId="153" fillId="7" borderId="3" xfId="8" applyFont="1" applyFill="1" applyBorder="1" applyAlignment="1">
      <alignment horizontal="left" vertical="center" wrapText="1"/>
    </xf>
    <xf numFmtId="0" fontId="153" fillId="7" borderId="4" xfId="8" applyFont="1" applyFill="1" applyBorder="1" applyAlignment="1">
      <alignment horizontal="center" vertical="center" wrapText="1"/>
    </xf>
    <xf numFmtId="0" fontId="152" fillId="20" borderId="40" xfId="8" applyFont="1" applyFill="1" applyBorder="1" applyAlignment="1">
      <alignment horizontal="center" vertical="center" wrapText="1"/>
    </xf>
    <xf numFmtId="0" fontId="152" fillId="20" borderId="17" xfId="8" applyFont="1" applyFill="1" applyBorder="1" applyAlignment="1">
      <alignment horizontal="center" vertical="center" wrapText="1"/>
    </xf>
    <xf numFmtId="0" fontId="149" fillId="32" borderId="15" xfId="10" applyFont="1" applyFill="1" applyBorder="1" applyAlignment="1">
      <alignment horizontal="center" vertical="center" textRotation="90" wrapText="1"/>
    </xf>
    <xf numFmtId="0" fontId="149" fillId="32" borderId="180" xfId="10" applyFont="1" applyFill="1" applyBorder="1" applyAlignment="1">
      <alignment horizontal="center" vertical="center" textRotation="90" wrapText="1"/>
    </xf>
    <xf numFmtId="0" fontId="149" fillId="32" borderId="176" xfId="10" applyFont="1" applyFill="1" applyBorder="1" applyAlignment="1">
      <alignment horizontal="center" vertical="center" textRotation="90" wrapText="1"/>
    </xf>
    <xf numFmtId="0" fontId="149" fillId="32" borderId="50" xfId="10" applyFont="1" applyFill="1" applyBorder="1" applyAlignment="1">
      <alignment horizontal="center" vertical="center" textRotation="90" wrapText="1"/>
    </xf>
    <xf numFmtId="0" fontId="149" fillId="32" borderId="29" xfId="10" applyFont="1" applyFill="1" applyBorder="1" applyAlignment="1">
      <alignment horizontal="center" vertical="center" textRotation="90" wrapText="1"/>
    </xf>
    <xf numFmtId="0" fontId="149" fillId="32" borderId="172" xfId="10" applyFont="1" applyFill="1" applyBorder="1" applyAlignment="1">
      <alignment horizontal="center" vertical="center" textRotation="90" wrapText="1"/>
    </xf>
    <xf numFmtId="0" fontId="149" fillId="0" borderId="292" xfId="10" applyFont="1" applyFill="1" applyBorder="1" applyAlignment="1">
      <alignment horizontal="center" vertical="center" textRotation="90" wrapText="1"/>
    </xf>
    <xf numFmtId="0" fontId="149" fillId="0" borderId="283" xfId="10" applyFont="1" applyFill="1" applyBorder="1" applyAlignment="1">
      <alignment horizontal="center" vertical="center" textRotation="90" wrapText="1"/>
    </xf>
    <xf numFmtId="0" fontId="153" fillId="17" borderId="293" xfId="8" applyFont="1" applyFill="1" applyBorder="1" applyAlignment="1">
      <alignment horizontal="center" vertical="center" wrapText="1"/>
    </xf>
    <xf numFmtId="0" fontId="153" fillId="17" borderId="294" xfId="8" applyFont="1" applyFill="1" applyBorder="1" applyAlignment="1">
      <alignment horizontal="center" vertical="center" wrapText="1"/>
    </xf>
    <xf numFmtId="0" fontId="153" fillId="17" borderId="284" xfId="8" applyFont="1" applyFill="1" applyBorder="1" applyAlignment="1">
      <alignment horizontal="center" vertical="center" wrapText="1"/>
    </xf>
    <xf numFmtId="0" fontId="153" fillId="17" borderId="282" xfId="8" applyFont="1" applyFill="1" applyBorder="1" applyAlignment="1">
      <alignment horizontal="center" vertical="center" wrapText="1"/>
    </xf>
    <xf numFmtId="0" fontId="153" fillId="17" borderId="292" xfId="8" applyFont="1" applyFill="1" applyBorder="1" applyAlignment="1">
      <alignment horizontal="center" vertical="center" wrapText="1"/>
    </xf>
    <xf numFmtId="0" fontId="153" fillId="17" borderId="283" xfId="8" applyFont="1" applyFill="1" applyBorder="1" applyAlignment="1">
      <alignment horizontal="center" vertical="center" wrapText="1"/>
    </xf>
    <xf numFmtId="0" fontId="153" fillId="7" borderId="196" xfId="8" applyFont="1" applyFill="1" applyBorder="1" applyAlignment="1">
      <alignment horizontal="center" vertical="center" wrapText="1"/>
    </xf>
    <xf numFmtId="0" fontId="153" fillId="27" borderId="288" xfId="8" applyFont="1" applyFill="1" applyBorder="1" applyAlignment="1">
      <alignment horizontal="center" vertical="center" wrapText="1"/>
    </xf>
    <xf numFmtId="0" fontId="153" fillId="27" borderId="289" xfId="8" applyFont="1" applyFill="1" applyBorder="1" applyAlignment="1">
      <alignment horizontal="center" vertical="center" wrapText="1"/>
    </xf>
    <xf numFmtId="0" fontId="153" fillId="7" borderId="288" xfId="8" applyFont="1" applyFill="1" applyBorder="1" applyAlignment="1">
      <alignment horizontal="center" vertical="center" wrapText="1"/>
    </xf>
    <xf numFmtId="0" fontId="149" fillId="0" borderId="295" xfId="10" applyFont="1" applyFill="1" applyBorder="1" applyAlignment="1">
      <alignment horizontal="center" vertical="center" textRotation="90" wrapText="1"/>
    </xf>
    <xf numFmtId="0" fontId="149" fillId="0" borderId="296" xfId="10" applyFont="1" applyFill="1" applyBorder="1" applyAlignment="1">
      <alignment horizontal="center" vertical="center" textRotation="90" wrapText="1"/>
    </xf>
    <xf numFmtId="0" fontId="149" fillId="0" borderId="293" xfId="10" applyFont="1" applyFill="1" applyBorder="1" applyAlignment="1">
      <alignment horizontal="center" vertical="center" textRotation="90" wrapText="1"/>
    </xf>
    <xf numFmtId="0" fontId="149" fillId="0" borderId="284" xfId="10" applyFont="1" applyFill="1" applyBorder="1" applyAlignment="1">
      <alignment horizontal="center" vertical="center" textRotation="90" wrapText="1"/>
    </xf>
    <xf numFmtId="0" fontId="153" fillId="17" borderId="277" xfId="8" applyFont="1" applyFill="1" applyBorder="1" applyAlignment="1">
      <alignment horizontal="center" vertical="center" wrapText="1"/>
    </xf>
    <xf numFmtId="0" fontId="153" fillId="17" borderId="34" xfId="8" applyFont="1" applyFill="1" applyBorder="1" applyAlignment="1">
      <alignment horizontal="center" vertical="center" wrapText="1"/>
    </xf>
    <xf numFmtId="0" fontId="153" fillId="17" borderId="280" xfId="8" applyFont="1" applyFill="1" applyBorder="1" applyAlignment="1">
      <alignment horizontal="center" vertical="center" wrapText="1"/>
    </xf>
    <xf numFmtId="0" fontId="153" fillId="17" borderId="278" xfId="8" applyFont="1" applyFill="1" applyBorder="1" applyAlignment="1">
      <alignment horizontal="center" vertical="center" wrapText="1"/>
    </xf>
    <xf numFmtId="0" fontId="153" fillId="17" borderId="281" xfId="8" applyFont="1" applyFill="1" applyBorder="1" applyAlignment="1">
      <alignment horizontal="center" vertical="center" wrapText="1"/>
    </xf>
    <xf numFmtId="0" fontId="153" fillId="27" borderId="324" xfId="8" applyFont="1" applyFill="1" applyBorder="1" applyAlignment="1">
      <alignment horizontal="left" vertical="center" wrapText="1"/>
    </xf>
    <xf numFmtId="0" fontId="153" fillId="27" borderId="15" xfId="8" applyFont="1" applyFill="1" applyBorder="1" applyAlignment="1">
      <alignment horizontal="center" vertical="center" wrapText="1"/>
    </xf>
    <xf numFmtId="0" fontId="153" fillId="27" borderId="290" xfId="8" applyFont="1" applyFill="1" applyBorder="1" applyAlignment="1">
      <alignment horizontal="left" vertical="center" wrapText="1"/>
    </xf>
    <xf numFmtId="0" fontId="153" fillId="27" borderId="291" xfId="8" applyFont="1" applyFill="1" applyBorder="1" applyAlignment="1">
      <alignment horizontal="left" vertical="center" wrapText="1"/>
    </xf>
    <xf numFmtId="0" fontId="146" fillId="32" borderId="181" xfId="22" applyFont="1" applyFill="1" applyBorder="1" applyAlignment="1">
      <alignment horizontal="center" vertical="center" wrapText="1"/>
    </xf>
    <xf numFmtId="0" fontId="143" fillId="40" borderId="32" xfId="0" applyFont="1" applyFill="1" applyBorder="1" applyAlignment="1">
      <alignment horizontal="center" vertical="center" textRotation="90" wrapText="1"/>
    </xf>
    <xf numFmtId="0" fontId="143" fillId="40" borderId="34" xfId="0" applyFont="1" applyFill="1" applyBorder="1" applyAlignment="1">
      <alignment horizontal="center" vertical="center" textRotation="90" wrapText="1"/>
    </xf>
    <xf numFmtId="0" fontId="143" fillId="40" borderId="40" xfId="0" applyFont="1" applyFill="1" applyBorder="1" applyAlignment="1">
      <alignment horizontal="center" vertical="center" textRotation="90" wrapText="1"/>
    </xf>
    <xf numFmtId="0" fontId="140" fillId="23" borderId="268" xfId="13" applyFont="1" applyFill="1" applyBorder="1" applyAlignment="1">
      <alignment horizontal="center" vertical="center"/>
    </xf>
    <xf numFmtId="0" fontId="140" fillId="23" borderId="269" xfId="13" applyFont="1" applyFill="1" applyBorder="1" applyAlignment="1">
      <alignment horizontal="center" vertical="center"/>
    </xf>
    <xf numFmtId="0" fontId="140" fillId="23" borderId="270" xfId="13" applyFont="1" applyFill="1" applyBorder="1" applyAlignment="1">
      <alignment horizontal="center" vertical="center"/>
    </xf>
    <xf numFmtId="0" fontId="140" fillId="23" borderId="30" xfId="0" applyFont="1" applyFill="1" applyBorder="1" applyAlignment="1">
      <alignment horizontal="center" vertical="center"/>
    </xf>
    <xf numFmtId="0" fontId="140" fillId="23" borderId="39" xfId="0" applyFont="1" applyFill="1" applyBorder="1" applyAlignment="1">
      <alignment horizontal="center" vertical="center"/>
    </xf>
    <xf numFmtId="164" fontId="141" fillId="41" borderId="30" xfId="12" applyFont="1" applyFill="1" applyBorder="1" applyAlignment="1">
      <alignment horizontal="center" vertical="center"/>
    </xf>
    <xf numFmtId="164" fontId="141" fillId="41" borderId="35" xfId="12" applyFont="1" applyFill="1" applyBorder="1" applyAlignment="1">
      <alignment horizontal="center" vertical="center"/>
    </xf>
    <xf numFmtId="0" fontId="140" fillId="23" borderId="304" xfId="0" applyFont="1" applyFill="1" applyBorder="1" applyAlignment="1">
      <alignment horizontal="center" vertical="center" wrapText="1"/>
    </xf>
    <xf numFmtId="0" fontId="140" fillId="23" borderId="242" xfId="0" applyFont="1" applyFill="1" applyBorder="1" applyAlignment="1">
      <alignment horizontal="center" vertical="center" wrapText="1"/>
    </xf>
    <xf numFmtId="0" fontId="140" fillId="23" borderId="243" xfId="0" applyFont="1" applyFill="1" applyBorder="1" applyAlignment="1">
      <alignment horizontal="center" vertical="center" wrapText="1"/>
    </xf>
    <xf numFmtId="0" fontId="142" fillId="32" borderId="286" xfId="8" applyFont="1" applyFill="1" applyBorder="1" applyAlignment="1">
      <alignment horizontal="center" vertical="center" wrapText="1"/>
    </xf>
    <xf numFmtId="0" fontId="142" fillId="32" borderId="24" xfId="8" applyFont="1" applyFill="1" applyBorder="1" applyAlignment="1">
      <alignment horizontal="center" vertical="center" wrapText="1"/>
    </xf>
    <xf numFmtId="0" fontId="142" fillId="32" borderId="12" xfId="8" applyFont="1" applyFill="1" applyBorder="1" applyAlignment="1">
      <alignment horizontal="center" vertical="center" wrapText="1"/>
    </xf>
    <xf numFmtId="0" fontId="142" fillId="32" borderId="55" xfId="8" applyFont="1" applyFill="1" applyBorder="1" applyAlignment="1">
      <alignment horizontal="center" vertical="center" wrapText="1"/>
    </xf>
    <xf numFmtId="0" fontId="142" fillId="32" borderId="8" xfId="8" applyFont="1" applyFill="1" applyBorder="1" applyAlignment="1">
      <alignment horizontal="center" vertical="center" wrapText="1"/>
    </xf>
    <xf numFmtId="0" fontId="142" fillId="32" borderId="196" xfId="8" applyFont="1" applyFill="1" applyBorder="1" applyAlignment="1">
      <alignment horizontal="center" vertical="center" wrapText="1"/>
    </xf>
    <xf numFmtId="164" fontId="142" fillId="32" borderId="8" xfId="12" applyFont="1" applyFill="1" applyBorder="1" applyAlignment="1">
      <alignment horizontal="center" vertical="center" wrapText="1"/>
    </xf>
    <xf numFmtId="164" fontId="142" fillId="32" borderId="196" xfId="12" applyFont="1" applyFill="1" applyBorder="1" applyAlignment="1">
      <alignment horizontal="center" vertical="center" wrapText="1"/>
    </xf>
    <xf numFmtId="166" fontId="142" fillId="32" borderId="8" xfId="20" applyNumberFormat="1" applyFont="1" applyFill="1" applyBorder="1" applyAlignment="1">
      <alignment horizontal="center" vertical="center" wrapText="1"/>
    </xf>
    <xf numFmtId="166" fontId="142" fillId="32" borderId="196" xfId="20" applyNumberFormat="1" applyFont="1" applyFill="1" applyBorder="1" applyAlignment="1">
      <alignment horizontal="center" vertical="center" wrapText="1"/>
    </xf>
    <xf numFmtId="166" fontId="146" fillId="32" borderId="8" xfId="20" applyNumberFormat="1" applyFont="1" applyFill="1" applyBorder="1" applyAlignment="1">
      <alignment horizontal="center" vertical="center" wrapText="1"/>
    </xf>
    <xf numFmtId="0" fontId="140" fillId="42" borderId="297" xfId="27" applyFont="1" applyFill="1" applyBorder="1" applyAlignment="1">
      <alignment horizontal="center" vertical="center"/>
    </xf>
    <xf numFmtId="0" fontId="140" fillId="42" borderId="263" xfId="27" applyFont="1" applyFill="1" applyBorder="1" applyAlignment="1">
      <alignment horizontal="center" vertical="center"/>
    </xf>
    <xf numFmtId="0" fontId="142" fillId="40" borderId="263" xfId="27" applyFont="1" applyFill="1" applyBorder="1" applyAlignment="1">
      <alignment horizontal="center" vertical="center" wrapText="1"/>
    </xf>
    <xf numFmtId="0" fontId="142" fillId="40" borderId="264" xfId="27" applyFont="1" applyFill="1" applyBorder="1" applyAlignment="1">
      <alignment horizontal="center" vertical="center" wrapText="1"/>
    </xf>
    <xf numFmtId="0" fontId="140" fillId="42" borderId="303" xfId="27" applyFont="1" applyFill="1" applyBorder="1" applyAlignment="1">
      <alignment horizontal="center" vertical="center"/>
    </xf>
    <xf numFmtId="0" fontId="140" fillId="42" borderId="225" xfId="27" applyFont="1" applyFill="1" applyBorder="1" applyAlignment="1">
      <alignment horizontal="center" vertical="center"/>
    </xf>
    <xf numFmtId="0" fontId="144" fillId="40" borderId="225" xfId="27" applyFont="1" applyFill="1" applyBorder="1" applyAlignment="1">
      <alignment horizontal="center" vertical="center" wrapText="1"/>
    </xf>
    <xf numFmtId="0" fontId="144" fillId="40" borderId="266" xfId="27" applyFont="1" applyFill="1" applyBorder="1" applyAlignment="1">
      <alignment horizontal="center" vertical="center" wrapText="1"/>
    </xf>
    <xf numFmtId="0" fontId="142" fillId="40" borderId="225" xfId="27" applyFont="1" applyFill="1" applyBorder="1" applyAlignment="1">
      <alignment horizontal="center" vertical="center" wrapText="1"/>
    </xf>
    <xf numFmtId="0" fontId="142" fillId="40" borderId="266" xfId="27" applyFont="1" applyFill="1" applyBorder="1" applyAlignment="1">
      <alignment horizontal="center" vertical="center" wrapText="1"/>
    </xf>
    <xf numFmtId="0" fontId="146" fillId="32" borderId="19" xfId="22" applyFont="1" applyFill="1" applyBorder="1" applyAlignment="1">
      <alignment horizontal="center" vertical="center" wrapText="1"/>
    </xf>
    <xf numFmtId="0" fontId="143" fillId="40" borderId="20" xfId="0" applyFont="1" applyFill="1" applyBorder="1" applyAlignment="1">
      <alignment horizontal="center" vertical="center" textRotation="90" wrapText="1"/>
    </xf>
    <xf numFmtId="0" fontId="143" fillId="40" borderId="0" xfId="0" applyFont="1" applyFill="1" applyAlignment="1">
      <alignment horizontal="center" vertical="center" textRotation="90" wrapText="1"/>
    </xf>
    <xf numFmtId="0" fontId="140" fillId="23" borderId="236" xfId="13" applyFont="1" applyFill="1" applyBorder="1" applyAlignment="1">
      <alignment horizontal="center" vertical="center"/>
    </xf>
    <xf numFmtId="0" fontId="140" fillId="23" borderId="184" xfId="13" applyFont="1" applyFill="1" applyBorder="1" applyAlignment="1">
      <alignment horizontal="center" vertical="center"/>
    </xf>
    <xf numFmtId="0" fontId="140" fillId="23" borderId="235" xfId="13" applyFont="1" applyFill="1" applyBorder="1" applyAlignment="1">
      <alignment horizontal="center" vertical="center"/>
    </xf>
    <xf numFmtId="0" fontId="140" fillId="23" borderId="241" xfId="0" applyFont="1" applyFill="1" applyBorder="1" applyAlignment="1">
      <alignment horizontal="center" vertical="center" wrapText="1"/>
    </xf>
    <xf numFmtId="0" fontId="143" fillId="40" borderId="3" xfId="0" applyFont="1" applyFill="1" applyBorder="1" applyAlignment="1">
      <alignment horizontal="left" vertical="center" wrapText="1"/>
    </xf>
    <xf numFmtId="0" fontId="143" fillId="40" borderId="5" xfId="0" applyFont="1" applyFill="1" applyBorder="1" applyAlignment="1">
      <alignment horizontal="left" vertical="center" wrapText="1"/>
    </xf>
    <xf numFmtId="0" fontId="140" fillId="23" borderId="310" xfId="13" applyFont="1" applyFill="1" applyBorder="1" applyAlignment="1">
      <alignment horizontal="center" vertical="center"/>
    </xf>
    <xf numFmtId="0" fontId="140" fillId="23" borderId="311" xfId="13" applyFont="1" applyFill="1" applyBorder="1" applyAlignment="1">
      <alignment horizontal="center" vertical="center"/>
    </xf>
    <xf numFmtId="0" fontId="140" fillId="23" borderId="312" xfId="13" applyFont="1" applyFill="1" applyBorder="1" applyAlignment="1">
      <alignment horizontal="center" vertical="center"/>
    </xf>
    <xf numFmtId="0" fontId="140" fillId="42" borderId="226" xfId="27" applyFont="1" applyFill="1" applyBorder="1" applyAlignment="1">
      <alignment horizontal="center" vertical="center"/>
    </xf>
    <xf numFmtId="0" fontId="140" fillId="42" borderId="227" xfId="27" applyFont="1" applyFill="1" applyBorder="1" applyAlignment="1">
      <alignment horizontal="center" vertical="center"/>
    </xf>
    <xf numFmtId="0" fontId="142" fillId="40" borderId="227" xfId="27" applyFont="1" applyFill="1" applyBorder="1" applyAlignment="1">
      <alignment horizontal="center" vertical="center" wrapText="1"/>
    </xf>
    <xf numFmtId="0" fontId="142" fillId="40" borderId="228" xfId="27" applyFont="1" applyFill="1" applyBorder="1" applyAlignment="1">
      <alignment horizontal="center" vertical="center" wrapText="1"/>
    </xf>
    <xf numFmtId="0" fontId="140" fillId="42" borderId="239" xfId="27" applyFont="1" applyFill="1" applyBorder="1" applyAlignment="1">
      <alignment horizontal="center" vertical="center"/>
    </xf>
    <xf numFmtId="0" fontId="144" fillId="40" borderId="240" xfId="27" applyFont="1" applyFill="1" applyBorder="1" applyAlignment="1">
      <alignment horizontal="center" vertical="center" wrapText="1"/>
    </xf>
    <xf numFmtId="0" fontId="142" fillId="40" borderId="240" xfId="27" applyFont="1" applyFill="1" applyBorder="1" applyAlignment="1">
      <alignment horizontal="center" vertical="center" wrapText="1"/>
    </xf>
    <xf numFmtId="0" fontId="140" fillId="23" borderId="313" xfId="0" applyFont="1" applyFill="1" applyBorder="1" applyAlignment="1">
      <alignment horizontal="center" vertical="center" wrapText="1"/>
    </xf>
    <xf numFmtId="0" fontId="140" fillId="23" borderId="314" xfId="0" applyFont="1" applyFill="1" applyBorder="1" applyAlignment="1">
      <alignment horizontal="center" vertical="center" wrapText="1"/>
    </xf>
    <xf numFmtId="0" fontId="140" fillId="23" borderId="315" xfId="0" applyFont="1" applyFill="1" applyBorder="1" applyAlignment="1">
      <alignment horizontal="center" vertical="center" wrapText="1"/>
    </xf>
    <xf numFmtId="0" fontId="142" fillId="32" borderId="23" xfId="8" applyFont="1" applyFill="1" applyBorder="1" applyAlignment="1">
      <alignment horizontal="center" vertical="center" wrapText="1"/>
    </xf>
    <xf numFmtId="0" fontId="143" fillId="40" borderId="261" xfId="0" applyFont="1" applyFill="1" applyBorder="1" applyAlignment="1">
      <alignment horizontal="center" vertical="center" textRotation="90" wrapText="1"/>
    </xf>
    <xf numFmtId="0" fontId="143" fillId="40" borderId="265" xfId="0" applyFont="1" applyFill="1" applyBorder="1" applyAlignment="1">
      <alignment horizontal="center" vertical="center" textRotation="90" wrapText="1"/>
    </xf>
    <xf numFmtId="0" fontId="143" fillId="40" borderId="267" xfId="0" applyFont="1" applyFill="1" applyBorder="1" applyAlignment="1">
      <alignment horizontal="center" vertical="center" textRotation="90" wrapText="1"/>
    </xf>
    <xf numFmtId="0" fontId="140" fillId="42" borderId="297" xfId="27" applyFont="1" applyFill="1" applyBorder="1" applyAlignment="1">
      <alignment horizontal="center" vertical="top"/>
    </xf>
    <xf numFmtId="0" fontId="140" fillId="42" borderId="263" xfId="27" applyFont="1" applyFill="1" applyBorder="1" applyAlignment="1">
      <alignment horizontal="center" vertical="top"/>
    </xf>
    <xf numFmtId="0" fontId="142" fillId="40" borderId="263" xfId="27" applyFont="1" applyFill="1" applyBorder="1" applyAlignment="1">
      <alignment horizontal="center" vertical="top" wrapText="1"/>
    </xf>
    <xf numFmtId="0" fontId="142" fillId="40" borderId="264" xfId="27" applyFont="1" applyFill="1" applyBorder="1" applyAlignment="1">
      <alignment horizontal="center" vertical="top" wrapText="1"/>
    </xf>
    <xf numFmtId="0" fontId="140" fillId="42" borderId="303" xfId="27" applyFont="1" applyFill="1" applyBorder="1" applyAlignment="1">
      <alignment horizontal="center" vertical="top"/>
    </xf>
    <xf numFmtId="0" fontId="140" fillId="42" borderId="225" xfId="27" applyFont="1" applyFill="1" applyBorder="1" applyAlignment="1">
      <alignment horizontal="center" vertical="top"/>
    </xf>
    <xf numFmtId="0" fontId="144" fillId="40" borderId="225" xfId="27" applyFont="1" applyFill="1" applyBorder="1" applyAlignment="1">
      <alignment horizontal="center" vertical="top" wrapText="1"/>
    </xf>
    <xf numFmtId="0" fontId="144" fillId="40" borderId="266" xfId="27" applyFont="1" applyFill="1" applyBorder="1" applyAlignment="1">
      <alignment horizontal="center" vertical="top" wrapText="1"/>
    </xf>
    <xf numFmtId="0" fontId="140" fillId="42" borderId="298" xfId="27" applyFont="1" applyFill="1" applyBorder="1" applyAlignment="1">
      <alignment horizontal="center" vertical="top"/>
    </xf>
    <xf numFmtId="0" fontId="140" fillId="42" borderId="274" xfId="27" applyFont="1" applyFill="1" applyBorder="1" applyAlignment="1">
      <alignment horizontal="center" vertical="top"/>
    </xf>
    <xf numFmtId="0" fontId="142" fillId="40" borderId="274" xfId="27" applyFont="1" applyFill="1" applyBorder="1" applyAlignment="1">
      <alignment horizontal="center" vertical="top" wrapText="1"/>
    </xf>
    <xf numFmtId="0" fontId="142" fillId="40" borderId="275" xfId="27" applyFont="1" applyFill="1" applyBorder="1" applyAlignment="1">
      <alignment horizontal="center" vertical="top" wrapText="1"/>
    </xf>
    <xf numFmtId="0" fontId="139" fillId="40" borderId="177" xfId="8" applyFont="1" applyFill="1" applyBorder="1" applyAlignment="1">
      <alignment horizontal="center" vertical="center" wrapText="1"/>
    </xf>
    <xf numFmtId="0" fontId="139" fillId="40" borderId="79" xfId="8" applyFont="1" applyFill="1" applyBorder="1" applyAlignment="1">
      <alignment horizontal="center" vertical="center" wrapText="1"/>
    </xf>
    <xf numFmtId="0" fontId="139" fillId="40" borderId="224" xfId="8" applyFont="1" applyFill="1" applyBorder="1" applyAlignment="1">
      <alignment horizontal="center" vertical="center" wrapText="1"/>
    </xf>
    <xf numFmtId="0" fontId="139" fillId="40" borderId="23" xfId="8" applyFont="1" applyFill="1" applyBorder="1" applyAlignment="1">
      <alignment horizontal="center" vertical="center" wrapText="1"/>
    </xf>
    <xf numFmtId="0" fontId="139" fillId="40" borderId="54" xfId="8" applyFont="1" applyFill="1" applyBorder="1" applyAlignment="1">
      <alignment horizontal="center" vertical="center" wrapText="1"/>
    </xf>
    <xf numFmtId="0" fontId="143" fillId="40" borderId="232" xfId="0" applyFont="1" applyFill="1" applyBorder="1" applyAlignment="1">
      <alignment horizontal="center" vertical="center" textRotation="90" wrapText="1"/>
    </xf>
    <xf numFmtId="0" fontId="143" fillId="40" borderId="233" xfId="0" applyFont="1" applyFill="1" applyBorder="1" applyAlignment="1">
      <alignment horizontal="center" vertical="center" textRotation="90" wrapText="1"/>
    </xf>
    <xf numFmtId="0" fontId="143" fillId="40" borderId="188" xfId="0" applyFont="1" applyFill="1" applyBorder="1" applyAlignment="1">
      <alignment horizontal="center" vertical="center" textRotation="90" wrapText="1"/>
    </xf>
    <xf numFmtId="0" fontId="142" fillId="32" borderId="287" xfId="8" applyFont="1" applyFill="1" applyBorder="1" applyAlignment="1">
      <alignment horizontal="center" vertical="center" wrapText="1"/>
    </xf>
    <xf numFmtId="166" fontId="142" fillId="32" borderId="4" xfId="20" applyNumberFormat="1" applyFont="1" applyFill="1" applyBorder="1" applyAlignment="1">
      <alignment horizontal="center" vertical="center" wrapText="1"/>
    </xf>
    <xf numFmtId="166" fontId="146" fillId="32" borderId="4" xfId="20" applyNumberFormat="1" applyFont="1" applyFill="1" applyBorder="1" applyAlignment="1">
      <alignment horizontal="center" vertical="center" wrapText="1"/>
    </xf>
    <xf numFmtId="0" fontId="154" fillId="40" borderId="27" xfId="0" applyFont="1" applyFill="1" applyBorder="1" applyAlignment="1">
      <alignment horizontal="center" vertical="center" wrapText="1"/>
    </xf>
    <xf numFmtId="0" fontId="154" fillId="40" borderId="23" xfId="0" applyFont="1" applyFill="1" applyBorder="1" applyAlignment="1">
      <alignment horizontal="center" vertical="center" wrapText="1"/>
    </xf>
    <xf numFmtId="0" fontId="154" fillId="40" borderId="24" xfId="0" applyFont="1" applyFill="1" applyBorder="1" applyAlignment="1">
      <alignment horizontal="center" vertical="center" wrapText="1"/>
    </xf>
    <xf numFmtId="0" fontId="143" fillId="40" borderId="27" xfId="0" applyFont="1" applyFill="1" applyBorder="1" applyAlignment="1">
      <alignment horizontal="center" vertical="center" wrapText="1"/>
    </xf>
    <xf numFmtId="0" fontId="143" fillId="40" borderId="23" xfId="0" applyFont="1" applyFill="1" applyBorder="1" applyAlignment="1">
      <alignment horizontal="center" vertical="center" wrapText="1"/>
    </xf>
    <xf numFmtId="0" fontId="143" fillId="40" borderId="177" xfId="0" applyFont="1" applyFill="1" applyBorder="1" applyAlignment="1">
      <alignment horizontal="center" vertical="center" wrapText="1"/>
    </xf>
    <xf numFmtId="0" fontId="143" fillId="40" borderId="54" xfId="0" applyFont="1" applyFill="1" applyBorder="1" applyAlignment="1">
      <alignment horizontal="center" vertical="center" wrapText="1"/>
    </xf>
    <xf numFmtId="0" fontId="143" fillId="40" borderId="161" xfId="0" applyFont="1" applyFill="1" applyBorder="1" applyAlignment="1">
      <alignment horizontal="center" vertical="center" wrapText="1"/>
    </xf>
    <xf numFmtId="0" fontId="143" fillId="40" borderId="224" xfId="0" applyFont="1" applyFill="1" applyBorder="1" applyAlignment="1">
      <alignment horizontal="center" vertical="center" wrapText="1"/>
    </xf>
    <xf numFmtId="0" fontId="140" fillId="42" borderId="229" xfId="27" applyFont="1" applyFill="1" applyBorder="1" applyAlignment="1">
      <alignment horizontal="center" vertical="center"/>
    </xf>
    <xf numFmtId="0" fontId="140" fillId="42" borderId="230" xfId="27" applyFont="1" applyFill="1" applyBorder="1" applyAlignment="1">
      <alignment horizontal="center" vertical="center"/>
    </xf>
    <xf numFmtId="0" fontId="142" fillId="40" borderId="230" xfId="27" applyFont="1" applyFill="1" applyBorder="1" applyAlignment="1">
      <alignment horizontal="center" vertical="center" wrapText="1"/>
    </xf>
    <xf numFmtId="0" fontId="142" fillId="40" borderId="231" xfId="27" applyFont="1" applyFill="1" applyBorder="1" applyAlignment="1">
      <alignment horizontal="center" vertical="center" wrapText="1"/>
    </xf>
    <xf numFmtId="0" fontId="140" fillId="42" borderId="321" xfId="27" applyFont="1" applyFill="1" applyBorder="1" applyAlignment="1">
      <alignment horizontal="center" vertical="center"/>
    </xf>
    <xf numFmtId="0" fontId="142" fillId="40" borderId="302" xfId="27" applyFont="1" applyFill="1" applyBorder="1" applyAlignment="1">
      <alignment horizontal="center" vertical="center" wrapText="1"/>
    </xf>
    <xf numFmtId="0" fontId="140" fillId="23" borderId="40" xfId="0" applyFont="1" applyFill="1" applyBorder="1" applyAlignment="1">
      <alignment horizontal="center" vertical="center" wrapText="1"/>
    </xf>
    <xf numFmtId="0" fontId="140" fillId="23" borderId="17" xfId="0" applyFont="1" applyFill="1" applyBorder="1" applyAlignment="1">
      <alignment horizontal="center" vertical="center" wrapText="1"/>
    </xf>
    <xf numFmtId="0" fontId="140" fillId="23" borderId="160" xfId="0" applyFont="1" applyFill="1" applyBorder="1" applyAlignment="1">
      <alignment horizontal="center" vertical="center" wrapText="1"/>
    </xf>
    <xf numFmtId="0" fontId="142" fillId="32" borderId="27" xfId="8" applyFont="1" applyFill="1" applyBorder="1" applyAlignment="1">
      <alignment horizontal="center" vertical="center" wrapText="1"/>
    </xf>
    <xf numFmtId="0" fontId="142" fillId="32" borderId="3" xfId="8" applyFont="1" applyFill="1" applyBorder="1" applyAlignment="1">
      <alignment horizontal="center" vertical="center" wrapText="1"/>
    </xf>
    <xf numFmtId="0" fontId="142" fillId="32" borderId="4" xfId="8" applyFont="1" applyFill="1" applyBorder="1" applyAlignment="1">
      <alignment horizontal="center" vertical="center" wrapText="1"/>
    </xf>
    <xf numFmtId="164" fontId="142" fillId="32" borderId="4" xfId="12" applyFont="1" applyFill="1" applyBorder="1" applyAlignment="1">
      <alignment horizontal="center" vertical="center" wrapText="1"/>
    </xf>
    <xf numFmtId="164" fontId="142" fillId="32" borderId="1" xfId="12" applyFont="1" applyFill="1" applyBorder="1" applyAlignment="1">
      <alignment horizontal="center" vertical="center" wrapText="1"/>
    </xf>
    <xf numFmtId="166" fontId="142" fillId="32" borderId="1" xfId="20" applyNumberFormat="1" applyFont="1" applyFill="1" applyBorder="1" applyAlignment="1">
      <alignment horizontal="center" vertical="center" wrapText="1"/>
    </xf>
    <xf numFmtId="0" fontId="146" fillId="32" borderId="29" xfId="22" applyFont="1" applyFill="1" applyBorder="1" applyAlignment="1">
      <alignment horizontal="center" vertical="center" wrapText="1"/>
    </xf>
    <xf numFmtId="0" fontId="146" fillId="32" borderId="172" xfId="22" applyFont="1" applyFill="1" applyBorder="1" applyAlignment="1">
      <alignment horizontal="center" vertical="center" wrapText="1"/>
    </xf>
    <xf numFmtId="0" fontId="139" fillId="40" borderId="176" xfId="8" applyFont="1" applyFill="1" applyBorder="1" applyAlignment="1">
      <alignment horizontal="center" vertical="center" wrapText="1"/>
    </xf>
    <xf numFmtId="0" fontId="139" fillId="40" borderId="49" xfId="8" applyFont="1" applyFill="1" applyBorder="1" applyAlignment="1">
      <alignment horizontal="center" vertical="center" wrapText="1"/>
    </xf>
    <xf numFmtId="0" fontId="139" fillId="40" borderId="50" xfId="8" applyFont="1" applyFill="1" applyBorder="1" applyAlignment="1">
      <alignment horizontal="center" vertical="center" wrapText="1"/>
    </xf>
    <xf numFmtId="0" fontId="140" fillId="23" borderId="308" xfId="13" applyFont="1" applyFill="1" applyBorder="1" applyAlignment="1">
      <alignment horizontal="center" vertical="center"/>
    </xf>
    <xf numFmtId="0" fontId="140" fillId="23" borderId="276" xfId="13" applyFont="1" applyFill="1" applyBorder="1" applyAlignment="1">
      <alignment horizontal="center" vertical="center"/>
    </xf>
    <xf numFmtId="0" fontId="140" fillId="23" borderId="300" xfId="13" applyFont="1" applyFill="1" applyBorder="1" applyAlignment="1">
      <alignment horizontal="center" vertical="center"/>
    </xf>
    <xf numFmtId="0" fontId="142" fillId="32" borderId="1" xfId="8" applyFont="1" applyFill="1" applyBorder="1" applyAlignment="1">
      <alignment horizontal="center" vertical="center" wrapText="1"/>
    </xf>
    <xf numFmtId="0" fontId="140" fillId="23" borderId="277" xfId="13" applyFont="1" applyFill="1" applyBorder="1" applyAlignment="1">
      <alignment horizontal="center" vertical="center"/>
    </xf>
    <xf numFmtId="0" fontId="140" fillId="23" borderId="278" xfId="13" applyFont="1" applyFill="1" applyBorder="1" applyAlignment="1">
      <alignment horizontal="center" vertical="center"/>
    </xf>
    <xf numFmtId="0" fontId="140" fillId="23" borderId="307" xfId="13" applyFont="1" applyFill="1" applyBorder="1" applyAlignment="1">
      <alignment horizontal="center" vertical="center"/>
    </xf>
    <xf numFmtId="0" fontId="142" fillId="40" borderId="34" xfId="8" applyFont="1" applyFill="1" applyBorder="1" applyAlignment="1">
      <alignment horizontal="center" vertical="center" wrapText="1"/>
    </xf>
    <xf numFmtId="0" fontId="142" fillId="32" borderId="30" xfId="8" applyFont="1" applyFill="1" applyBorder="1" applyAlignment="1">
      <alignment horizontal="center" vertical="center"/>
    </xf>
    <xf numFmtId="0" fontId="142" fillId="32" borderId="39" xfId="8" applyFont="1" applyFill="1" applyBorder="1" applyAlignment="1">
      <alignment horizontal="center" vertical="center"/>
    </xf>
    <xf numFmtId="0" fontId="142" fillId="32" borderId="35" xfId="8" applyFont="1" applyFill="1" applyBorder="1" applyAlignment="1">
      <alignment horizontal="center" vertical="center"/>
    </xf>
    <xf numFmtId="0" fontId="142" fillId="32" borderId="2" xfId="8" applyFont="1" applyFill="1" applyBorder="1" applyAlignment="1">
      <alignment horizontal="center" vertical="center" wrapText="1"/>
    </xf>
    <xf numFmtId="0" fontId="140" fillId="23" borderId="187" xfId="0" applyFont="1" applyFill="1" applyBorder="1" applyAlignment="1">
      <alignment horizontal="center" vertical="center" wrapText="1"/>
    </xf>
    <xf numFmtId="0" fontId="155" fillId="45" borderId="326" xfId="0" applyFont="1" applyFill="1" applyBorder="1" applyAlignment="1">
      <alignment horizontal="center" vertical="center" wrapText="1"/>
    </xf>
    <xf numFmtId="0" fontId="155" fillId="45" borderId="330" xfId="0" applyFont="1" applyFill="1" applyBorder="1" applyAlignment="1">
      <alignment horizontal="center" vertical="center" wrapText="1"/>
    </xf>
    <xf numFmtId="0" fontId="155" fillId="45" borderId="334" xfId="0" applyFont="1" applyFill="1" applyBorder="1" applyAlignment="1">
      <alignment horizontal="center" vertical="center" wrapText="1"/>
    </xf>
    <xf numFmtId="0" fontId="155" fillId="45" borderId="327" xfId="0" applyFont="1" applyFill="1" applyBorder="1" applyAlignment="1">
      <alignment horizontal="center" vertical="center" wrapText="1"/>
    </xf>
    <xf numFmtId="0" fontId="155" fillId="45" borderId="0" xfId="0" applyFont="1" applyFill="1" applyAlignment="1">
      <alignment horizontal="center" vertical="center" wrapText="1"/>
    </xf>
    <xf numFmtId="0" fontId="155" fillId="45" borderId="335" xfId="0" applyFont="1" applyFill="1" applyBorder="1" applyAlignment="1">
      <alignment horizontal="center" vertical="center" wrapText="1"/>
    </xf>
    <xf numFmtId="0" fontId="155" fillId="45" borderId="328" xfId="0" applyFont="1" applyFill="1" applyBorder="1" applyAlignment="1">
      <alignment horizontal="center" vertical="center" wrapText="1"/>
    </xf>
    <xf numFmtId="0" fontId="155" fillId="45" borderId="329" xfId="0" applyFont="1" applyFill="1" applyBorder="1" applyAlignment="1">
      <alignment horizontal="center" vertical="center" wrapText="1"/>
    </xf>
    <xf numFmtId="0" fontId="156" fillId="46" borderId="331" xfId="0" applyFont="1" applyFill="1" applyBorder="1" applyAlignment="1">
      <alignment horizontal="center" vertical="center" wrapText="1"/>
    </xf>
    <xf numFmtId="0" fontId="156" fillId="46" borderId="336" xfId="0" applyFont="1" applyFill="1" applyBorder="1" applyAlignment="1">
      <alignment horizontal="center" vertical="center" wrapText="1"/>
    </xf>
    <xf numFmtId="0" fontId="156" fillId="46" borderId="332" xfId="0" applyFont="1" applyFill="1" applyBorder="1" applyAlignment="1">
      <alignment horizontal="center" vertical="center" wrapText="1"/>
    </xf>
    <xf numFmtId="0" fontId="156" fillId="46" borderId="333" xfId="0" applyFont="1" applyFill="1" applyBorder="1" applyAlignment="1">
      <alignment horizontal="center" vertical="center" wrapText="1"/>
    </xf>
    <xf numFmtId="0" fontId="144" fillId="31" borderId="14" xfId="8" applyFont="1" applyFill="1" applyBorder="1" applyAlignment="1">
      <alignment horizontal="center" vertical="center" wrapText="1"/>
    </xf>
    <xf numFmtId="0" fontId="144" fillId="3" borderId="30" xfId="8" applyFont="1" applyFill="1" applyBorder="1" applyAlignment="1">
      <alignment horizontal="center" vertical="center" wrapText="1"/>
    </xf>
    <xf numFmtId="0" fontId="144" fillId="3" borderId="32" xfId="8" applyFont="1" applyFill="1" applyBorder="1" applyAlignment="1">
      <alignment horizontal="center" vertical="center" wrapText="1"/>
    </xf>
    <xf numFmtId="0" fontId="144" fillId="3" borderId="34" xfId="8" applyFont="1" applyFill="1" applyBorder="1" applyAlignment="1">
      <alignment horizontal="center" vertical="center" wrapText="1"/>
    </xf>
    <xf numFmtId="0" fontId="144" fillId="3" borderId="40" xfId="8" applyFont="1" applyFill="1" applyBorder="1" applyAlignment="1">
      <alignment horizontal="center" vertical="center" wrapText="1"/>
    </xf>
    <xf numFmtId="0" fontId="144" fillId="3" borderId="3" xfId="8" applyFont="1" applyFill="1" applyBorder="1" applyAlignment="1">
      <alignment horizontal="center" vertical="center" wrapText="1"/>
    </xf>
    <xf numFmtId="0" fontId="144" fillId="3" borderId="4" xfId="8" applyFont="1" applyFill="1" applyBorder="1" applyAlignment="1">
      <alignment horizontal="center" vertical="center" wrapText="1"/>
    </xf>
    <xf numFmtId="0" fontId="144" fillId="3" borderId="48" xfId="8" applyFont="1" applyFill="1" applyBorder="1" applyAlignment="1">
      <alignment horizontal="center" vertical="center" wrapText="1"/>
    </xf>
    <xf numFmtId="0" fontId="144" fillId="3" borderId="22" xfId="8" applyFont="1" applyFill="1" applyBorder="1" applyAlignment="1">
      <alignment horizontal="center" vertical="center" wrapText="1"/>
    </xf>
    <xf numFmtId="0" fontId="144" fillId="3" borderId="39" xfId="8" applyFont="1" applyFill="1" applyBorder="1" applyAlignment="1">
      <alignment horizontal="center" vertical="center" wrapText="1"/>
    </xf>
    <xf numFmtId="0" fontId="144" fillId="3" borderId="35" xfId="8" applyFont="1" applyFill="1" applyBorder="1" applyAlignment="1">
      <alignment horizontal="center" vertical="center" wrapText="1"/>
    </xf>
    <xf numFmtId="0" fontId="144" fillId="3" borderId="5" xfId="8" applyFont="1" applyFill="1" applyBorder="1" applyAlignment="1">
      <alignment horizontal="center" vertical="center" wrapText="1"/>
    </xf>
    <xf numFmtId="0" fontId="144" fillId="3" borderId="2" xfId="8" applyFont="1" applyFill="1" applyBorder="1" applyAlignment="1">
      <alignment horizontal="center" vertical="center" wrapText="1"/>
    </xf>
    <xf numFmtId="0" fontId="144" fillId="3" borderId="45" xfId="8" applyFont="1" applyFill="1" applyBorder="1" applyAlignment="1">
      <alignment horizontal="center" vertical="center" wrapText="1"/>
    </xf>
    <xf numFmtId="0" fontId="144" fillId="3" borderId="46" xfId="8" applyFont="1" applyFill="1" applyBorder="1" applyAlignment="1">
      <alignment horizontal="center" vertical="center" wrapText="1"/>
    </xf>
    <xf numFmtId="0" fontId="144" fillId="3" borderId="6" xfId="8" applyFont="1" applyFill="1" applyBorder="1" applyAlignment="1">
      <alignment horizontal="center" vertical="center" wrapText="1"/>
    </xf>
    <xf numFmtId="0" fontId="22" fillId="27" borderId="22" xfId="16" applyFont="1" applyFill="1" applyBorder="1" applyAlignment="1">
      <alignment horizontal="center" vertical="center" wrapText="1"/>
    </xf>
    <xf numFmtId="0" fontId="22" fillId="27" borderId="6" xfId="16" applyFont="1" applyFill="1" applyBorder="1" applyAlignment="1">
      <alignment horizontal="center" vertical="center" wrapText="1"/>
    </xf>
    <xf numFmtId="0" fontId="22" fillId="27" borderId="47" xfId="16" applyFont="1" applyFill="1" applyBorder="1" applyAlignment="1">
      <alignment horizontal="center" vertical="center" wrapText="1"/>
    </xf>
    <xf numFmtId="0" fontId="96" fillId="27" borderId="5" xfId="16" applyFont="1" applyFill="1" applyBorder="1" applyAlignment="1">
      <alignment horizontal="center" vertical="center"/>
    </xf>
    <xf numFmtId="0" fontId="79" fillId="0" borderId="45" xfId="16" applyFont="1" applyFill="1" applyBorder="1" applyAlignment="1">
      <alignment horizontal="center" vertical="center" wrapText="1"/>
    </xf>
    <xf numFmtId="0" fontId="79" fillId="0" borderId="45" xfId="16" applyNumberFormat="1" applyFont="1" applyFill="1" applyBorder="1" applyAlignment="1">
      <alignment horizontal="center" vertical="center"/>
    </xf>
    <xf numFmtId="10" fontId="79" fillId="0" borderId="6" xfId="16" applyNumberFormat="1" applyFont="1" applyFill="1" applyBorder="1" applyAlignment="1">
      <alignment horizontal="center" vertical="center"/>
    </xf>
    <xf numFmtId="0" fontId="22" fillId="27" borderId="3" xfId="16" applyFont="1" applyFill="1" applyBorder="1" applyAlignment="1">
      <alignment horizontal="center" vertical="center"/>
    </xf>
    <xf numFmtId="0" fontId="22" fillId="27" borderId="5" xfId="16" applyFont="1" applyFill="1" applyBorder="1" applyAlignment="1">
      <alignment horizontal="center" vertical="center"/>
    </xf>
    <xf numFmtId="0" fontId="22" fillId="27" borderId="55" xfId="16" applyFont="1" applyFill="1" applyBorder="1" applyAlignment="1">
      <alignment horizontal="center" vertical="center"/>
    </xf>
    <xf numFmtId="0" fontId="76" fillId="0" borderId="2" xfId="16" applyFont="1" applyBorder="1" applyAlignment="1">
      <alignment horizontal="center"/>
    </xf>
    <xf numFmtId="0" fontId="76" fillId="0" borderId="1" xfId="16" applyFont="1" applyBorder="1" applyAlignment="1">
      <alignment horizontal="center"/>
    </xf>
    <xf numFmtId="0" fontId="76" fillId="0" borderId="7" xfId="16" applyFont="1" applyBorder="1" applyAlignment="1">
      <alignment horizontal="center"/>
    </xf>
    <xf numFmtId="0" fontId="22" fillId="27" borderId="4" xfId="16" applyFont="1" applyFill="1" applyBorder="1" applyAlignment="1">
      <alignment horizontal="center" vertical="center"/>
    </xf>
    <xf numFmtId="0" fontId="22" fillId="27" borderId="22" xfId="16" applyFont="1" applyFill="1" applyBorder="1" applyAlignment="1">
      <alignment horizontal="center" vertical="center"/>
    </xf>
    <xf numFmtId="0" fontId="22" fillId="0" borderId="1" xfId="16" applyFont="1" applyBorder="1" applyAlignment="1">
      <alignment horizontal="center"/>
    </xf>
    <xf numFmtId="0" fontId="22" fillId="0" borderId="7" xfId="16" applyFont="1" applyBorder="1" applyAlignment="1">
      <alignment horizontal="center"/>
    </xf>
    <xf numFmtId="0" fontId="76" fillId="27" borderId="3" xfId="16" applyFont="1" applyFill="1" applyBorder="1" applyAlignment="1">
      <alignment horizontal="center" vertical="center"/>
    </xf>
    <xf numFmtId="0" fontId="76" fillId="27" borderId="4" xfId="16" applyFont="1" applyFill="1" applyBorder="1" applyAlignment="1">
      <alignment horizontal="center" vertical="center"/>
    </xf>
    <xf numFmtId="0" fontId="76" fillId="27" borderId="22" xfId="16" applyFont="1" applyFill="1" applyBorder="1" applyAlignment="1">
      <alignment horizontal="center" vertical="center"/>
    </xf>
    <xf numFmtId="0" fontId="96" fillId="27" borderId="3" xfId="16" applyFont="1" applyFill="1" applyBorder="1" applyAlignment="1">
      <alignment horizontal="center" vertical="center"/>
    </xf>
    <xf numFmtId="0" fontId="96" fillId="27" borderId="4" xfId="16" applyFont="1" applyFill="1" applyBorder="1" applyAlignment="1">
      <alignment horizontal="center" vertical="center" wrapText="1"/>
    </xf>
    <xf numFmtId="0" fontId="96" fillId="27" borderId="45" xfId="16" applyFont="1" applyFill="1" applyBorder="1" applyAlignment="1">
      <alignment horizontal="center" vertical="center" wrapText="1"/>
    </xf>
    <xf numFmtId="0" fontId="96" fillId="27" borderId="4" xfId="16" applyNumberFormat="1" applyFont="1" applyFill="1" applyBorder="1" applyAlignment="1">
      <alignment horizontal="center" vertical="center" wrapText="1"/>
    </xf>
    <xf numFmtId="0" fontId="96" fillId="27" borderId="45" xfId="16" applyNumberFormat="1" applyFont="1" applyFill="1" applyBorder="1" applyAlignment="1">
      <alignment horizontal="center" vertical="center" wrapText="1"/>
    </xf>
    <xf numFmtId="0" fontId="97" fillId="27" borderId="4" xfId="16" applyNumberFormat="1" applyFont="1" applyFill="1" applyBorder="1" applyAlignment="1">
      <alignment horizontal="center" vertical="center" wrapText="1"/>
    </xf>
    <xf numFmtId="0" fontId="97" fillId="27" borderId="45" xfId="16" applyNumberFormat="1" applyFont="1" applyFill="1" applyBorder="1" applyAlignment="1">
      <alignment horizontal="center" vertical="center" wrapText="1"/>
    </xf>
    <xf numFmtId="10" fontId="96" fillId="27" borderId="22" xfId="16" applyNumberFormat="1" applyFont="1" applyFill="1" applyBorder="1" applyAlignment="1">
      <alignment horizontal="center" vertical="center" wrapText="1"/>
    </xf>
    <xf numFmtId="10" fontId="96" fillId="27" borderId="6" xfId="16" applyNumberFormat="1" applyFont="1" applyFill="1" applyBorder="1" applyAlignment="1">
      <alignment horizontal="center" vertical="center" wrapText="1"/>
    </xf>
    <xf numFmtId="2" fontId="79" fillId="0" borderId="45" xfId="16" applyNumberFormat="1" applyFont="1" applyFill="1" applyBorder="1" applyAlignment="1">
      <alignment horizontal="center" vertical="center"/>
    </xf>
    <xf numFmtId="0" fontId="74" fillId="0" borderId="45" xfId="16" applyFont="1" applyFill="1" applyBorder="1" applyAlignment="1">
      <alignment horizontal="center" wrapText="1"/>
    </xf>
    <xf numFmtId="0" fontId="74" fillId="0" borderId="46" xfId="16" applyFont="1" applyFill="1" applyBorder="1" applyAlignment="1">
      <alignment horizontal="center" wrapText="1"/>
    </xf>
    <xf numFmtId="0" fontId="74" fillId="0" borderId="196" xfId="16" applyFont="1" applyFill="1" applyBorder="1" applyAlignment="1">
      <alignment horizontal="center" wrapText="1"/>
    </xf>
    <xf numFmtId="0" fontId="74" fillId="0" borderId="195" xfId="16" applyFont="1" applyFill="1" applyBorder="1" applyAlignment="1">
      <alignment horizontal="center" wrapText="1"/>
    </xf>
    <xf numFmtId="1" fontId="79" fillId="0" borderId="184" xfId="16" applyNumberFormat="1" applyFont="1" applyBorder="1" applyAlignment="1">
      <alignment horizontal="center" wrapText="1"/>
    </xf>
    <xf numFmtId="1" fontId="79" fillId="0" borderId="185" xfId="16" applyNumberFormat="1" applyFont="1" applyBorder="1" applyAlignment="1">
      <alignment horizontal="center" wrapText="1"/>
    </xf>
    <xf numFmtId="0" fontId="96" fillId="11" borderId="182" xfId="16" applyFont="1" applyFill="1" applyBorder="1" applyAlignment="1">
      <alignment horizontal="center" vertical="center"/>
    </xf>
    <xf numFmtId="10" fontId="79" fillId="0" borderId="183" xfId="16" applyNumberFormat="1" applyFont="1" applyBorder="1" applyAlignment="1">
      <alignment horizontal="center" vertical="center" wrapText="1"/>
    </xf>
    <xf numFmtId="10" fontId="79" fillId="0" borderId="184" xfId="16" applyNumberFormat="1" applyFont="1" applyBorder="1" applyAlignment="1">
      <alignment horizontal="center" vertical="center" wrapText="1"/>
    </xf>
    <xf numFmtId="10" fontId="79" fillId="0" borderId="185" xfId="16" applyNumberFormat="1" applyFont="1" applyBorder="1" applyAlignment="1">
      <alignment horizontal="center" vertical="center" wrapText="1"/>
    </xf>
    <xf numFmtId="0" fontId="79" fillId="0" borderId="184" xfId="16" applyNumberFormat="1" applyFont="1" applyBorder="1" applyAlignment="1">
      <alignment horizontal="center" wrapText="1"/>
    </xf>
    <xf numFmtId="1" fontId="79" fillId="0" borderId="183" xfId="16" applyNumberFormat="1" applyFont="1" applyBorder="1" applyAlignment="1">
      <alignment horizontal="center" wrapText="1"/>
    </xf>
    <xf numFmtId="10" fontId="79" fillId="0" borderId="184" xfId="16" applyNumberFormat="1" applyFont="1" applyBorder="1" applyAlignment="1">
      <alignment horizontal="center" vertical="center"/>
    </xf>
    <xf numFmtId="10" fontId="79" fillId="0" borderId="185" xfId="16" applyNumberFormat="1" applyFont="1" applyBorder="1" applyAlignment="1">
      <alignment horizontal="center" vertical="center"/>
    </xf>
    <xf numFmtId="0" fontId="79" fillId="0" borderId="184" xfId="16" applyNumberFormat="1" applyFont="1" applyBorder="1" applyAlignment="1">
      <alignment horizontal="center"/>
    </xf>
    <xf numFmtId="0" fontId="96" fillId="11" borderId="182" xfId="16" applyFont="1" applyFill="1" applyBorder="1" applyAlignment="1">
      <alignment horizontal="center"/>
    </xf>
    <xf numFmtId="10" fontId="79" fillId="0" borderId="183" xfId="16" applyNumberFormat="1" applyFont="1" applyBorder="1" applyAlignment="1">
      <alignment horizontal="center" vertical="center"/>
    </xf>
    <xf numFmtId="0" fontId="79" fillId="0" borderId="183" xfId="16" applyNumberFormat="1" applyFont="1" applyBorder="1" applyAlignment="1">
      <alignment horizontal="center"/>
    </xf>
    <xf numFmtId="0" fontId="79" fillId="0" borderId="185" xfId="16" applyNumberFormat="1" applyFont="1" applyBorder="1" applyAlignment="1">
      <alignment horizontal="center"/>
    </xf>
    <xf numFmtId="0" fontId="96" fillId="27" borderId="2" xfId="16" applyFont="1" applyFill="1" applyBorder="1" applyAlignment="1">
      <alignment horizontal="center" vertical="center"/>
    </xf>
    <xf numFmtId="0" fontId="79" fillId="0" borderId="1" xfId="16" applyFont="1" applyFill="1" applyBorder="1" applyAlignment="1">
      <alignment horizontal="center" vertical="center" wrapText="1"/>
    </xf>
    <xf numFmtId="0" fontId="79" fillId="0" borderId="1" xfId="16" applyNumberFormat="1" applyFont="1" applyFill="1" applyBorder="1" applyAlignment="1">
      <alignment horizontal="center" vertical="center"/>
    </xf>
    <xf numFmtId="10" fontId="79" fillId="0" borderId="7" xfId="16" applyNumberFormat="1" applyFont="1" applyFill="1" applyBorder="1" applyAlignment="1">
      <alignment horizontal="center" vertical="center"/>
    </xf>
    <xf numFmtId="0" fontId="104" fillId="13" borderId="188" xfId="16" applyFont="1" applyFill="1" applyBorder="1" applyAlignment="1">
      <alignment horizontal="center" vertical="center" wrapText="1"/>
    </xf>
    <xf numFmtId="0" fontId="107" fillId="3" borderId="39" xfId="0" applyFont="1" applyFill="1" applyBorder="1" applyAlignment="1">
      <alignment horizontal="center" vertical="center" wrapText="1"/>
    </xf>
    <xf numFmtId="0" fontId="107" fillId="3" borderId="35" xfId="0" applyFont="1" applyFill="1" applyBorder="1" applyAlignment="1">
      <alignment horizontal="center" vertical="center" wrapText="1"/>
    </xf>
  </cellXfs>
  <cellStyles count="32">
    <cellStyle name="Bueno" xfId="26" builtinId="26"/>
    <cellStyle name="Encabezado 1" xfId="1" builtinId="16"/>
    <cellStyle name="Encabezado 4" xfId="2" builtinId="19"/>
    <cellStyle name="Euro" xfId="3" xr:uid="{00000000-0005-0000-0000-000003000000}"/>
    <cellStyle name="Hipervínculo" xfId="4" builtinId="8"/>
    <cellStyle name="Millares" xfId="20" builtinId="3"/>
    <cellStyle name="Moneda" xfId="25" builtinId="4"/>
    <cellStyle name="Moneda 2" xfId="12" xr:uid="{00000000-0005-0000-0000-000007000000}"/>
    <cellStyle name="Moneda 2 2" xfId="29" xr:uid="{00000000-0005-0000-0000-000008000000}"/>
    <cellStyle name="Normal" xfId="0" builtinId="0"/>
    <cellStyle name="Normal 10" xfId="24" xr:uid="{00000000-0005-0000-0000-00000A000000}"/>
    <cellStyle name="Normal 2" xfId="5" xr:uid="{00000000-0005-0000-0000-00000B000000}"/>
    <cellStyle name="Normal 2 2 2" xfId="16" xr:uid="{00000000-0005-0000-0000-00000C000000}"/>
    <cellStyle name="Normal 3" xfId="6" xr:uid="{00000000-0005-0000-0000-00000D000000}"/>
    <cellStyle name="Normal 3 2" xfId="11" xr:uid="{00000000-0005-0000-0000-00000E000000}"/>
    <cellStyle name="Normal 3 3" xfId="13" xr:uid="{00000000-0005-0000-0000-00000F000000}"/>
    <cellStyle name="Normal 3 3 2" xfId="22" xr:uid="{00000000-0005-0000-0000-000010000000}"/>
    <cellStyle name="Normal 3 3 2 2" xfId="30" xr:uid="{E51DCB80-EE5B-45B8-A0CA-E6921B0765F7}"/>
    <cellStyle name="Normal 3 3 5 4" xfId="28" xr:uid="{00000000-0005-0000-0000-000011000000}"/>
    <cellStyle name="Normal 3 3 6 2" xfId="27" xr:uid="{00000000-0005-0000-0000-000012000000}"/>
    <cellStyle name="Normal 3_propuesta Instrumentos de Planificación20161" xfId="7" xr:uid="{00000000-0005-0000-0000-000013000000}"/>
    <cellStyle name="Normal 4" xfId="8" xr:uid="{00000000-0005-0000-0000-000014000000}"/>
    <cellStyle name="Normal 5" xfId="14" xr:uid="{00000000-0005-0000-0000-000015000000}"/>
    <cellStyle name="Normal 5 2" xfId="15" xr:uid="{00000000-0005-0000-0000-000016000000}"/>
    <cellStyle name="Normal 5 2 2" xfId="18" xr:uid="{00000000-0005-0000-0000-000017000000}"/>
    <cellStyle name="Normal 5 2 3" xfId="23" xr:uid="{00000000-0005-0000-0000-000018000000}"/>
    <cellStyle name="Normal 6" xfId="9" xr:uid="{00000000-0005-0000-0000-000019000000}"/>
    <cellStyle name="Normal 7" xfId="17" xr:uid="{00000000-0005-0000-0000-00001A000000}"/>
    <cellStyle name="Normal 8" xfId="19" xr:uid="{00000000-0005-0000-0000-00001B000000}"/>
    <cellStyle name="Normal 9" xfId="21" xr:uid="{00000000-0005-0000-0000-00001C000000}"/>
    <cellStyle name="Normal_Xl0000062" xfId="10" xr:uid="{00000000-0005-0000-0000-00001D000000}"/>
    <cellStyle name="Porcentaje" xfId="31" builtinId="5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</dxfs>
  <tableStyles count="1" defaultTableStyle="TableStyleMedium9" defaultPivotStyle="PivotStyleLight16">
    <tableStyle name="Estilo de tabla 1" pivot="0" count="0" xr9:uid="{00000000-0011-0000-FFFF-FFFF00000000}"/>
  </tableStyles>
  <colors>
    <mruColors>
      <color rgb="FFFFFFCC"/>
      <color rgb="FFF0FB89"/>
      <color rgb="FFFFFF99"/>
      <color rgb="FFCCFF99"/>
      <color rgb="FFFF9999"/>
      <color rgb="FFB6EAD5"/>
      <color rgb="FFFFC301"/>
      <color rgb="FF008000"/>
      <color rgb="FFF3FCD2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tmp"/><Relationship Id="rId2" Type="http://schemas.openxmlformats.org/officeDocument/2006/relationships/image" Target="../media/image6.png"/><Relationship Id="rId1" Type="http://schemas.openxmlformats.org/officeDocument/2006/relationships/hyperlink" Target="#'Contenidos PEI-POM-POA'!A1"/><Relationship Id="rId4" Type="http://schemas.openxmlformats.org/officeDocument/2006/relationships/image" Target="../media/image8.tmp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Contenidos PEI-POM-PO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Contenidos PEI-POM-PO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Contenidos PEI-POM-POA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Contenidos PEI-POM-POA'!A1"/><Relationship Id="rId1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Contenidos PEI-POM-PO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Contenidos PEI-POM-PO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ontenidos PEI-POM-POA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Contenidos PEI-POM-POA'!A1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Contenidos PEI-POM-PO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Contenidos PEI-POM-PO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Contenidos PEI-POM-PO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Contenidos PEI-POM-PO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900547</xdr:colOff>
      <xdr:row>0</xdr:row>
      <xdr:rowOff>0</xdr:rowOff>
    </xdr:from>
    <xdr:to>
      <xdr:col>11</xdr:col>
      <xdr:colOff>284885</xdr:colOff>
      <xdr:row>4</xdr:row>
      <xdr:rowOff>37428</xdr:rowOff>
    </xdr:to>
    <xdr:pic>
      <xdr:nvPicPr>
        <xdr:cNvPr id="3" name="Imagen 2" descr="LOGOTIPO GOBIERNO-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12659"/>
        <a:stretch/>
      </xdr:blipFill>
      <xdr:spPr>
        <a:xfrm>
          <a:off x="8936183" y="0"/>
          <a:ext cx="2155247" cy="1911639"/>
        </a:xfrm>
        <a:prstGeom prst="rect">
          <a:avLst/>
        </a:prstGeom>
      </xdr:spPr>
    </xdr:pic>
    <xdr:clientData/>
  </xdr:twoCellAnchor>
  <xdr:twoCellAnchor editAs="oneCell">
    <xdr:from>
      <xdr:col>0</xdr:col>
      <xdr:colOff>135947</xdr:colOff>
      <xdr:row>1</xdr:row>
      <xdr:rowOff>10101</xdr:rowOff>
    </xdr:from>
    <xdr:to>
      <xdr:col>2</xdr:col>
      <xdr:colOff>527627</xdr:colOff>
      <xdr:row>2</xdr:row>
      <xdr:rowOff>197426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47" y="304510"/>
          <a:ext cx="1915680" cy="11571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78441</xdr:colOff>
      <xdr:row>0</xdr:row>
      <xdr:rowOff>0</xdr:rowOff>
    </xdr:from>
    <xdr:to>
      <xdr:col>7</xdr:col>
      <xdr:colOff>677955</xdr:colOff>
      <xdr:row>0</xdr:row>
      <xdr:rowOff>542925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0174941" y="0"/>
          <a:ext cx="1047749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  <xdr:twoCellAnchor editAs="oneCell">
    <xdr:from>
      <xdr:col>6</xdr:col>
      <xdr:colOff>22412</xdr:colOff>
      <xdr:row>14</xdr:row>
      <xdr:rowOff>89646</xdr:rowOff>
    </xdr:from>
    <xdr:to>
      <xdr:col>11</xdr:col>
      <xdr:colOff>26880</xdr:colOff>
      <xdr:row>27</xdr:row>
      <xdr:rowOff>180217</xdr:rowOff>
    </xdr:to>
    <xdr:pic>
      <xdr:nvPicPr>
        <xdr:cNvPr id="5" name="Imagen 4" descr="Recorte de pantalla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8912" y="4022911"/>
          <a:ext cx="3915321" cy="2600688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37</xdr:row>
      <xdr:rowOff>266699</xdr:rowOff>
    </xdr:from>
    <xdr:to>
      <xdr:col>5</xdr:col>
      <xdr:colOff>1809750</xdr:colOff>
      <xdr:row>46</xdr:row>
      <xdr:rowOff>76199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8381999"/>
          <a:ext cx="5276850" cy="416242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49</xdr:row>
      <xdr:rowOff>19050</xdr:rowOff>
    </xdr:from>
    <xdr:to>
      <xdr:col>5</xdr:col>
      <xdr:colOff>1847850</xdr:colOff>
      <xdr:row>64</xdr:row>
      <xdr:rowOff>76200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12963525"/>
          <a:ext cx="5343525" cy="3000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74083</xdr:colOff>
      <xdr:row>0</xdr:row>
      <xdr:rowOff>158750</xdr:rowOff>
    </xdr:from>
    <xdr:to>
      <xdr:col>10</xdr:col>
      <xdr:colOff>359832</xdr:colOff>
      <xdr:row>2</xdr:row>
      <xdr:rowOff>3175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2774083" y="158750"/>
          <a:ext cx="1047749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0</xdr:row>
      <xdr:rowOff>50800</xdr:rowOff>
    </xdr:from>
    <xdr:to>
      <xdr:col>24</xdr:col>
      <xdr:colOff>406026</xdr:colOff>
      <xdr:row>1</xdr:row>
      <xdr:rowOff>112619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8297525" y="50800"/>
          <a:ext cx="1053726" cy="547594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1100667</xdr:colOff>
      <xdr:row>0</xdr:row>
      <xdr:rowOff>211666</xdr:rowOff>
    </xdr:from>
    <xdr:to>
      <xdr:col>50</xdr:col>
      <xdr:colOff>264583</xdr:colOff>
      <xdr:row>1</xdr:row>
      <xdr:rowOff>405341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16023167" y="211666"/>
          <a:ext cx="1047749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219490</xdr:colOff>
      <xdr:row>2</xdr:row>
      <xdr:rowOff>91383</xdr:rowOff>
    </xdr:from>
    <xdr:to>
      <xdr:col>3</xdr:col>
      <xdr:colOff>1489907</xdr:colOff>
      <xdr:row>45</xdr:row>
      <xdr:rowOff>51767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90" y="629753"/>
          <a:ext cx="5991504" cy="7083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173935</xdr:colOff>
      <xdr:row>0</xdr:row>
      <xdr:rowOff>0</xdr:rowOff>
    </xdr:from>
    <xdr:to>
      <xdr:col>5</xdr:col>
      <xdr:colOff>260902</xdr:colOff>
      <xdr:row>2</xdr:row>
      <xdr:rowOff>4555</xdr:rowOff>
    </xdr:to>
    <xdr:sp macro="" textlink="">
      <xdr:nvSpPr>
        <xdr:cNvPr id="4" name="Flech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6319631" y="0"/>
          <a:ext cx="1047749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  <xdr:twoCellAnchor editAs="oneCell">
    <xdr:from>
      <xdr:col>0</xdr:col>
      <xdr:colOff>38100</xdr:colOff>
      <xdr:row>57</xdr:row>
      <xdr:rowOff>28575</xdr:rowOff>
    </xdr:from>
    <xdr:to>
      <xdr:col>3</xdr:col>
      <xdr:colOff>1425892</xdr:colOff>
      <xdr:row>67</xdr:row>
      <xdr:rowOff>140804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b="11706"/>
        <a:stretch/>
      </xdr:blipFill>
      <xdr:spPr>
        <a:xfrm>
          <a:off x="3305175" y="10448925"/>
          <a:ext cx="6106808" cy="17526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219490</xdr:colOff>
      <xdr:row>2</xdr:row>
      <xdr:rowOff>91383</xdr:rowOff>
    </xdr:from>
    <xdr:to>
      <xdr:col>3</xdr:col>
      <xdr:colOff>1489907</xdr:colOff>
      <xdr:row>45</xdr:row>
      <xdr:rowOff>51767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90" y="624783"/>
          <a:ext cx="5994817" cy="6923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173935</xdr:colOff>
      <xdr:row>0</xdr:row>
      <xdr:rowOff>0</xdr:rowOff>
    </xdr:from>
    <xdr:to>
      <xdr:col>5</xdr:col>
      <xdr:colOff>260902</xdr:colOff>
      <xdr:row>2</xdr:row>
      <xdr:rowOff>4555</xdr:rowOff>
    </xdr:to>
    <xdr:sp macro="" textlink="">
      <xdr:nvSpPr>
        <xdr:cNvPr id="7" name="Flecha izquierd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/>
      </xdr:nvSpPr>
      <xdr:spPr>
        <a:xfrm>
          <a:off x="6717610" y="0"/>
          <a:ext cx="1048992" cy="53795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  <xdr:twoCellAnchor editAs="oneCell">
    <xdr:from>
      <xdr:col>0</xdr:col>
      <xdr:colOff>38100</xdr:colOff>
      <xdr:row>57</xdr:row>
      <xdr:rowOff>28575</xdr:rowOff>
    </xdr:from>
    <xdr:to>
      <xdr:col>3</xdr:col>
      <xdr:colOff>1425892</xdr:colOff>
      <xdr:row>67</xdr:row>
      <xdr:rowOff>140804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b="11706"/>
        <a:stretch/>
      </xdr:blipFill>
      <xdr:spPr>
        <a:xfrm>
          <a:off x="38100" y="9763125"/>
          <a:ext cx="6112192" cy="20553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59531</xdr:colOff>
      <xdr:row>0</xdr:row>
      <xdr:rowOff>71438</xdr:rowOff>
    </xdr:from>
    <xdr:to>
      <xdr:col>3</xdr:col>
      <xdr:colOff>1107280</xdr:colOff>
      <xdr:row>2</xdr:row>
      <xdr:rowOff>114300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775281" y="71438"/>
          <a:ext cx="1047749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7</xdr:col>
      <xdr:colOff>1085849</xdr:colOff>
      <xdr:row>1</xdr:row>
      <xdr:rowOff>171450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1239500" y="0"/>
          <a:ext cx="1047749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301625</xdr:colOff>
      <xdr:row>1</xdr:row>
      <xdr:rowOff>682625</xdr:rowOff>
    </xdr:from>
    <xdr:to>
      <xdr:col>25</xdr:col>
      <xdr:colOff>612614</xdr:colOff>
      <xdr:row>3</xdr:row>
      <xdr:rowOff>15875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61875" y="1222375"/>
          <a:ext cx="1834989" cy="1158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22</xdr:row>
      <xdr:rowOff>28575</xdr:rowOff>
    </xdr:from>
    <xdr:to>
      <xdr:col>12</xdr:col>
      <xdr:colOff>725183</xdr:colOff>
      <xdr:row>28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11706"/>
        <a:stretch/>
      </xdr:blipFill>
      <xdr:spPr>
        <a:xfrm>
          <a:off x="3305175" y="10448925"/>
          <a:ext cx="6106808" cy="1752600"/>
        </a:xfrm>
        <a:prstGeom prst="rect">
          <a:avLst/>
        </a:prstGeom>
      </xdr:spPr>
    </xdr:pic>
    <xdr:clientData/>
  </xdr:twoCellAnchor>
  <xdr:twoCellAnchor>
    <xdr:from>
      <xdr:col>21</xdr:col>
      <xdr:colOff>104775</xdr:colOff>
      <xdr:row>0</xdr:row>
      <xdr:rowOff>47625</xdr:rowOff>
    </xdr:from>
    <xdr:to>
      <xdr:col>22</xdr:col>
      <xdr:colOff>419099</xdr:colOff>
      <xdr:row>2</xdr:row>
      <xdr:rowOff>76200</xdr:rowOff>
    </xdr:to>
    <xdr:sp macro="" textlink="">
      <xdr:nvSpPr>
        <xdr:cNvPr id="3" name="Flecha izqui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4058900" y="47625"/>
          <a:ext cx="1047749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63500</xdr:colOff>
      <xdr:row>0</xdr:row>
      <xdr:rowOff>38100</xdr:rowOff>
    </xdr:from>
    <xdr:to>
      <xdr:col>15</xdr:col>
      <xdr:colOff>349249</xdr:colOff>
      <xdr:row>1</xdr:row>
      <xdr:rowOff>149225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7360900" y="38100"/>
          <a:ext cx="1047749" cy="53975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  <xdr:twoCellAnchor editAs="oneCell">
    <xdr:from>
      <xdr:col>3</xdr:col>
      <xdr:colOff>0</xdr:colOff>
      <xdr:row>21</xdr:row>
      <xdr:rowOff>127000</xdr:rowOff>
    </xdr:from>
    <xdr:to>
      <xdr:col>9</xdr:col>
      <xdr:colOff>666750</xdr:colOff>
      <xdr:row>42</xdr:row>
      <xdr:rowOff>177800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048625"/>
          <a:ext cx="7112000" cy="40513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0</xdr:row>
      <xdr:rowOff>148167</xdr:rowOff>
    </xdr:from>
    <xdr:to>
      <xdr:col>13</xdr:col>
      <xdr:colOff>1142999</xdr:colOff>
      <xdr:row>2</xdr:row>
      <xdr:rowOff>77259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890500" y="148167"/>
          <a:ext cx="1047749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222250</xdr:colOff>
      <xdr:row>0</xdr:row>
      <xdr:rowOff>148167</xdr:rowOff>
    </xdr:from>
    <xdr:to>
      <xdr:col>19</xdr:col>
      <xdr:colOff>31749</xdr:colOff>
      <xdr:row>2</xdr:row>
      <xdr:rowOff>66675</xdr:rowOff>
    </xdr:to>
    <xdr:sp macro="" textlink="">
      <xdr:nvSpPr>
        <xdr:cNvPr id="3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7695333" y="148167"/>
          <a:ext cx="1015999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19050</xdr:rowOff>
    </xdr:from>
    <xdr:to>
      <xdr:col>6</xdr:col>
      <xdr:colOff>1104899</xdr:colOff>
      <xdr:row>2</xdr:row>
      <xdr:rowOff>66675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1163300" y="19050"/>
          <a:ext cx="1047749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Contenidos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erramientas%202020\2019%2001%2010Herramientas_de_Planificaci&#243;n%202020%20Version%20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jia\Downloads\3.1.%20INSUMOS%20POA%202022%20-19ENE2021-%20(readecuaci&#243;n%20enero)%20modi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a selecciona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SPPD-01 Mandatos "/>
      <sheetName val="SPPD-02 AnalisisPolíticas"/>
      <sheetName val="SPPD-03 Alineación-Vinculacion"/>
      <sheetName val="SPPD-04  Ident. Prior. de Prob."/>
      <sheetName val="SPPD-05 Población"/>
      <sheetName val="Lista a seleccionar"/>
      <sheetName val="SPPD-06 Evidencias"/>
      <sheetName val="SPPD-7 Matriz PEI"/>
      <sheetName val="SPPD-9 Visión, Misión, Valores"/>
      <sheetName val="SPPD-10 FODA"/>
      <sheetName val="SPPD-11 Análisis de Actores"/>
      <sheetName val="SPPD-14 POA"/>
      <sheetName val="SPPD-15PROG. MENS PROD.SUBP ACC"/>
      <sheetName val="INSUMOS"/>
      <sheetName val="Anexo-1 Ruta de Trabajo "/>
      <sheetName val="Anexo-3 CRITERIOSPONDER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N7" t="str">
            <v>Dirección y coordinación</v>
          </cell>
        </row>
        <row r="8">
          <cell r="N8" t="str">
            <v>Dirección y coordinación</v>
          </cell>
        </row>
        <row r="10">
          <cell r="N10" t="str">
            <v>Tratamiento de las aguas residuales a través de las plantas de tratamiento a cargo de la Institución</v>
          </cell>
        </row>
        <row r="11">
          <cell r="N11" t="str">
            <v>Volumen de desechos sólidos flotantes y plantas acuáticas extraídos del Lago de Amatitlán</v>
          </cell>
        </row>
        <row r="13">
          <cell r="N13" t="str">
            <v>Control y manejo de los desechos sólidos en la cuenca del lago de Amatitlán</v>
          </cell>
        </row>
        <row r="14">
          <cell r="N14" t="str">
            <v>Personas capacitadas y sensibilizadas en temas ambientales dirigido al sector formal/no formal</v>
          </cell>
        </row>
        <row r="15">
          <cell r="N15" t="str">
            <v xml:space="preserve">Entidades asesoradas en temas de control y manejo de aguas residuales generadas, sistemas de producción agroindustrial y el uso del agua de pozos en la Cuenca del Lago de Amatitlán </v>
          </cell>
        </row>
        <row r="16">
          <cell r="N16" t="str">
            <v>Manejo y conservación de la cobertura forestal en la cuenca del lago de Amatitlán para recarga de mantos acuíferos</v>
          </cell>
        </row>
        <row r="17">
          <cell r="N17" t="str">
            <v>Conservación de suelos y agua en la cuenca del lago de Amatitlán</v>
          </cell>
        </row>
        <row r="18">
          <cell r="N18" t="str">
            <v>Reforestación y mantenimiento de áreas en la cuenca del lago de Amatitlán</v>
          </cell>
        </row>
        <row r="19">
          <cell r="N19" t="str">
            <v>Retención de sólidos, sedimentos y estabilización de los ríos tributarios del lago de Amatitlán</v>
          </cell>
        </row>
        <row r="20">
          <cell r="N20" t="str">
            <v xml:space="preserve"> Retención de sedimentos a través de la conformación de diques y otros mecanismos de control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  <pageSetUpPr fitToPage="1"/>
  </sheetPr>
  <dimension ref="A1:M21"/>
  <sheetViews>
    <sheetView showGridLines="0" zoomScale="90" zoomScaleNormal="90" zoomScaleSheetLayoutView="90" workbookViewId="0">
      <selection activeCell="B7" sqref="B7:J7"/>
    </sheetView>
  </sheetViews>
  <sheetFormatPr baseColWidth="10" defaultColWidth="11.42578125" defaultRowHeight="12.75" x14ac:dyDescent="0.2"/>
  <cols>
    <col min="1" max="2" width="11.42578125" style="315"/>
    <col min="3" max="3" width="12.28515625" style="315" bestFit="1" customWidth="1"/>
    <col min="4" max="4" width="20.5703125" style="315" customWidth="1"/>
    <col min="5" max="5" width="22.28515625" style="315" customWidth="1"/>
    <col min="6" max="6" width="16.42578125" style="315" customWidth="1"/>
    <col min="7" max="7" width="16.5703125" style="315" customWidth="1"/>
    <col min="8" max="8" width="9.5703125" style="315" customWidth="1"/>
    <col min="9" max="9" width="14.7109375" style="315" customWidth="1"/>
    <col min="10" max="10" width="15.28515625" style="315" customWidth="1"/>
    <col min="11" max="16384" width="11.42578125" style="315"/>
  </cols>
  <sheetData>
    <row r="1" spans="2:10" s="308" customFormat="1" ht="22.5" customHeight="1" x14ac:dyDescent="0.35">
      <c r="B1" s="307"/>
      <c r="C1" s="307"/>
      <c r="D1" s="851" t="s">
        <v>0</v>
      </c>
      <c r="E1" s="852"/>
      <c r="F1" s="852"/>
      <c r="G1" s="852"/>
      <c r="H1" s="852"/>
      <c r="I1" s="853"/>
    </row>
    <row r="2" spans="2:10" s="308" customFormat="1" ht="76.5" customHeight="1" thickBot="1" x14ac:dyDescent="0.4">
      <c r="B2" s="307"/>
      <c r="C2" s="307"/>
      <c r="D2" s="854"/>
      <c r="E2" s="855"/>
      <c r="F2" s="855"/>
      <c r="G2" s="855"/>
      <c r="H2" s="855"/>
      <c r="I2" s="856"/>
    </row>
    <row r="3" spans="2:10" s="308" customFormat="1" ht="23.25" x14ac:dyDescent="0.35"/>
    <row r="4" spans="2:10" s="308" customFormat="1" ht="23.25" x14ac:dyDescent="0.35"/>
    <row r="5" spans="2:10" s="308" customFormat="1" ht="23.25" x14ac:dyDescent="0.35"/>
    <row r="6" spans="2:10" s="308" customFormat="1" ht="24" thickBot="1" x14ac:dyDescent="0.4"/>
    <row r="7" spans="2:10" s="308" customFormat="1" ht="95.25" customHeight="1" thickBot="1" x14ac:dyDescent="0.4">
      <c r="B7" s="860" t="s">
        <v>1</v>
      </c>
      <c r="C7" s="861"/>
      <c r="D7" s="861"/>
      <c r="E7" s="861"/>
      <c r="F7" s="861"/>
      <c r="G7" s="861"/>
      <c r="H7" s="861"/>
      <c r="I7" s="861"/>
      <c r="J7" s="862"/>
    </row>
    <row r="8" spans="2:10" s="308" customFormat="1" ht="28.5" x14ac:dyDescent="0.35">
      <c r="C8" s="859"/>
      <c r="D8" s="859"/>
      <c r="E8" s="859"/>
      <c r="F8" s="859"/>
      <c r="G8" s="859"/>
      <c r="H8" s="859"/>
      <c r="I8" s="859"/>
      <c r="J8" s="859"/>
    </row>
    <row r="9" spans="2:10" s="308" customFormat="1" ht="28.5" x14ac:dyDescent="0.35">
      <c r="C9" s="423"/>
      <c r="D9" s="423"/>
      <c r="E9" s="423"/>
      <c r="F9" s="423"/>
      <c r="G9" s="423"/>
      <c r="H9" s="423"/>
      <c r="I9" s="423"/>
      <c r="J9" s="423"/>
    </row>
    <row r="10" spans="2:10" s="309" customFormat="1" ht="27" customHeight="1" x14ac:dyDescent="0.35">
      <c r="B10" s="863" t="s">
        <v>2</v>
      </c>
      <c r="C10" s="863"/>
      <c r="D10" s="863"/>
      <c r="E10" s="863"/>
      <c r="F10" s="863"/>
      <c r="G10" s="863"/>
      <c r="H10" s="863"/>
      <c r="I10" s="863"/>
      <c r="J10" s="863"/>
    </row>
    <row r="11" spans="2:10" s="309" customFormat="1" ht="27" customHeight="1" x14ac:dyDescent="0.35">
      <c r="B11" s="863" t="s">
        <v>3</v>
      </c>
      <c r="C11" s="863"/>
      <c r="D11" s="863"/>
      <c r="E11" s="863"/>
      <c r="F11" s="863"/>
      <c r="G11" s="863"/>
      <c r="H11" s="863"/>
      <c r="I11" s="863"/>
      <c r="J11" s="863"/>
    </row>
    <row r="12" spans="2:10" s="309" customFormat="1" ht="27" customHeight="1" x14ac:dyDescent="0.35">
      <c r="B12" s="863" t="s">
        <v>4</v>
      </c>
      <c r="C12" s="863"/>
      <c r="D12" s="863"/>
      <c r="E12" s="863"/>
      <c r="F12" s="863"/>
      <c r="G12" s="863"/>
      <c r="H12" s="863"/>
      <c r="I12" s="863"/>
      <c r="J12" s="863"/>
    </row>
    <row r="13" spans="2:10" s="309" customFormat="1" ht="23.25" x14ac:dyDescent="0.35">
      <c r="B13" s="310"/>
      <c r="C13" s="311"/>
      <c r="D13" s="310"/>
      <c r="E13" s="310"/>
      <c r="F13" s="310"/>
      <c r="G13" s="310"/>
      <c r="H13" s="310"/>
      <c r="I13" s="310"/>
      <c r="J13" s="310"/>
    </row>
    <row r="14" spans="2:10" s="309" customFormat="1" ht="23.25" x14ac:dyDescent="0.35">
      <c r="B14" s="310"/>
      <c r="C14" s="311"/>
      <c r="D14" s="310"/>
      <c r="E14" s="310"/>
      <c r="F14" s="310"/>
      <c r="G14" s="310"/>
      <c r="H14" s="310"/>
      <c r="I14" s="310"/>
      <c r="J14" s="310"/>
    </row>
    <row r="15" spans="2:10" s="309" customFormat="1" ht="23.25" x14ac:dyDescent="0.35">
      <c r="B15" s="858" t="s">
        <v>5</v>
      </c>
      <c r="C15" s="858"/>
      <c r="D15" s="858"/>
      <c r="E15" s="858"/>
      <c r="F15" s="858"/>
      <c r="G15" s="858"/>
      <c r="H15" s="858"/>
      <c r="I15" s="858"/>
      <c r="J15" s="858"/>
    </row>
    <row r="16" spans="2:10" s="309" customFormat="1" ht="23.25" x14ac:dyDescent="0.35"/>
    <row r="17" spans="1:13" s="309" customFormat="1" ht="23.25" x14ac:dyDescent="0.35"/>
    <row r="18" spans="1:13" s="308" customFormat="1" ht="23.25" x14ac:dyDescent="0.35">
      <c r="D18" s="312"/>
    </row>
    <row r="19" spans="1:13" s="308" customFormat="1" ht="23.25" x14ac:dyDescent="0.35">
      <c r="B19" s="857" t="s">
        <v>6</v>
      </c>
      <c r="C19" s="857"/>
      <c r="D19" s="857"/>
      <c r="E19" s="857"/>
      <c r="F19" s="857"/>
      <c r="G19" s="857"/>
      <c r="H19" s="857"/>
      <c r="I19" s="857"/>
      <c r="J19" s="857"/>
    </row>
    <row r="20" spans="1:13" s="308" customFormat="1" ht="22.5" customHeight="1" x14ac:dyDescent="0.35">
      <c r="A20" s="313"/>
      <c r="B20" s="857" t="s">
        <v>7</v>
      </c>
      <c r="C20" s="857"/>
      <c r="D20" s="857"/>
      <c r="E20" s="857"/>
      <c r="F20" s="857"/>
      <c r="G20" s="857"/>
      <c r="H20" s="857"/>
      <c r="I20" s="857"/>
      <c r="J20" s="857"/>
    </row>
    <row r="21" spans="1:13" s="308" customFormat="1" ht="23.25" x14ac:dyDescent="0.35">
      <c r="A21" s="313"/>
      <c r="B21" s="313"/>
      <c r="C21" s="313"/>
      <c r="D21" s="313"/>
      <c r="E21" s="313"/>
      <c r="F21" s="313"/>
      <c r="G21" s="313"/>
      <c r="H21" s="313"/>
      <c r="I21" s="313"/>
      <c r="J21" s="314"/>
      <c r="K21" s="314"/>
      <c r="L21" s="314"/>
      <c r="M21" s="314"/>
    </row>
  </sheetData>
  <customSheetViews>
    <customSheetView guid="{4FD28BFF-A4CF-416E-91D3-B2989AA79332}" scale="90" showGridLines="0" showRuler="0">
      <selection activeCell="D16" sqref="D16"/>
      <pageMargins left="0" right="0" top="0" bottom="0" header="0" footer="0"/>
      <pageSetup paperSize="9" orientation="landscape" r:id="rId1"/>
      <headerFooter alignWithMargins="0"/>
    </customSheetView>
  </customSheetViews>
  <mergeCells count="9">
    <mergeCell ref="D1:I2"/>
    <mergeCell ref="B20:J20"/>
    <mergeCell ref="B15:J15"/>
    <mergeCell ref="C8:J8"/>
    <mergeCell ref="B7:J7"/>
    <mergeCell ref="B10:J10"/>
    <mergeCell ref="B11:J11"/>
    <mergeCell ref="B12:J12"/>
    <mergeCell ref="B19:J19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9">
    <tabColor theme="4"/>
  </sheetPr>
  <dimension ref="A1:G20"/>
  <sheetViews>
    <sheetView view="pageBreakPreview" zoomScaleNormal="70" zoomScaleSheetLayoutView="100" workbookViewId="0">
      <selection activeCell="D11" sqref="D11:D12"/>
    </sheetView>
  </sheetViews>
  <sheetFormatPr baseColWidth="10" defaultColWidth="11.42578125" defaultRowHeight="15.75" x14ac:dyDescent="0.25"/>
  <cols>
    <col min="1" max="1" width="5.7109375" style="385" customWidth="1"/>
    <col min="2" max="2" width="36.5703125" style="385" customWidth="1"/>
    <col min="3" max="3" width="36" style="385" customWidth="1"/>
    <col min="4" max="4" width="39.85546875" style="387" customWidth="1"/>
    <col min="5" max="5" width="25" style="387" customWidth="1"/>
    <col min="6" max="6" width="23.42578125" style="387" customWidth="1"/>
    <col min="7" max="7" width="27.28515625" style="387" customWidth="1"/>
    <col min="8" max="16384" width="11.42578125" style="385"/>
  </cols>
  <sheetData>
    <row r="1" spans="1:7" ht="30" customHeight="1" thickBot="1" x14ac:dyDescent="0.3">
      <c r="A1" s="1023" t="s">
        <v>582</v>
      </c>
      <c r="B1" s="1024"/>
      <c r="C1" s="1024"/>
      <c r="D1" s="1024"/>
      <c r="E1" s="1025"/>
      <c r="F1" s="102" t="s">
        <v>13</v>
      </c>
      <c r="G1" s="7"/>
    </row>
    <row r="2" spans="1:7" ht="9" customHeight="1" thickBot="1" x14ac:dyDescent="0.3">
      <c r="B2" s="20"/>
      <c r="C2" s="20"/>
      <c r="D2" s="20"/>
      <c r="E2" s="20"/>
      <c r="F2" s="20"/>
      <c r="G2" s="7"/>
    </row>
    <row r="3" spans="1:7" ht="58.5" customHeight="1" thickBot="1" x14ac:dyDescent="0.3">
      <c r="A3" s="1072" t="s">
        <v>583</v>
      </c>
      <c r="B3" s="1073"/>
      <c r="C3" s="443" t="s">
        <v>584</v>
      </c>
      <c r="D3" s="443" t="s">
        <v>585</v>
      </c>
      <c r="E3" s="1078" t="s">
        <v>586</v>
      </c>
      <c r="F3" s="1079"/>
      <c r="G3" s="386"/>
    </row>
    <row r="4" spans="1:7" ht="63" customHeight="1" thickBot="1" x14ac:dyDescent="0.3">
      <c r="A4" s="1074"/>
      <c r="B4" s="1075"/>
      <c r="C4" s="445" t="s">
        <v>587</v>
      </c>
      <c r="D4" s="445" t="s">
        <v>588</v>
      </c>
      <c r="E4" s="1076"/>
      <c r="F4" s="1077"/>
    </row>
    <row r="5" spans="1:7" ht="9" customHeight="1" thickBot="1" x14ac:dyDescent="0.3">
      <c r="B5" s="21"/>
      <c r="C5" s="444"/>
      <c r="D5" s="444"/>
      <c r="E5" s="28"/>
      <c r="F5" s="28"/>
    </row>
    <row r="6" spans="1:7" ht="60" customHeight="1" thickBot="1" x14ac:dyDescent="0.3">
      <c r="A6" s="1068" t="s">
        <v>589</v>
      </c>
      <c r="B6" s="257" t="s">
        <v>590</v>
      </c>
      <c r="C6" s="257" t="s">
        <v>591</v>
      </c>
      <c r="D6" s="258" t="s">
        <v>592</v>
      </c>
      <c r="E6" s="1066" t="s">
        <v>593</v>
      </c>
      <c r="F6" s="1067"/>
    </row>
    <row r="7" spans="1:7" ht="23.25" customHeight="1" x14ac:dyDescent="0.25">
      <c r="A7" s="1069"/>
      <c r="B7" s="1080" t="s">
        <v>594</v>
      </c>
      <c r="C7" s="1082" t="s">
        <v>595</v>
      </c>
      <c r="D7" s="1084" t="s">
        <v>596</v>
      </c>
      <c r="E7" s="1086"/>
      <c r="F7" s="1087"/>
    </row>
    <row r="8" spans="1:7" ht="15.75" customHeight="1" thickBot="1" x14ac:dyDescent="0.3">
      <c r="A8" s="1069"/>
      <c r="B8" s="1081"/>
      <c r="C8" s="1083"/>
      <c r="D8" s="1085"/>
      <c r="E8" s="1088"/>
      <c r="F8" s="1089"/>
    </row>
    <row r="9" spans="1:7" ht="36" customHeight="1" thickBot="1" x14ac:dyDescent="0.3">
      <c r="A9" s="1070"/>
      <c r="B9" s="1093" t="s">
        <v>597</v>
      </c>
      <c r="C9" s="1094"/>
      <c r="D9" s="259" t="s">
        <v>598</v>
      </c>
      <c r="E9" s="1090"/>
      <c r="F9" s="1089"/>
    </row>
    <row r="10" spans="1:7" ht="37.5" customHeight="1" thickBot="1" x14ac:dyDescent="0.3">
      <c r="A10" s="1071"/>
      <c r="B10" s="1095" t="s">
        <v>599</v>
      </c>
      <c r="C10" s="1096"/>
      <c r="D10" s="103" t="s">
        <v>600</v>
      </c>
      <c r="E10" s="1091"/>
      <c r="F10" s="1092"/>
    </row>
    <row r="11" spans="1:7" ht="16.5" thickBot="1" x14ac:dyDescent="0.3">
      <c r="A11" s="388"/>
      <c r="D11" s="389"/>
      <c r="E11" s="389"/>
    </row>
    <row r="12" spans="1:7" ht="57.75" customHeight="1" thickBot="1" x14ac:dyDescent="0.3">
      <c r="A12" s="442" t="s">
        <v>536</v>
      </c>
      <c r="B12" s="442" t="s">
        <v>601</v>
      </c>
      <c r="C12" s="1056" t="s">
        <v>602</v>
      </c>
      <c r="D12" s="1057"/>
      <c r="E12" s="1097" t="s">
        <v>603</v>
      </c>
      <c r="F12" s="1098"/>
      <c r="G12" s="385"/>
    </row>
    <row r="13" spans="1:7" ht="36.75" customHeight="1" x14ac:dyDescent="0.25">
      <c r="A13" s="390"/>
      <c r="B13" s="391"/>
      <c r="C13" s="1058"/>
      <c r="D13" s="1059"/>
      <c r="E13" s="1062"/>
      <c r="F13" s="1063"/>
      <c r="G13" s="385"/>
    </row>
    <row r="14" spans="1:7" ht="30.75" customHeight="1" x14ac:dyDescent="0.25">
      <c r="A14" s="392"/>
      <c r="B14" s="393"/>
      <c r="C14" s="1060"/>
      <c r="D14" s="1061"/>
      <c r="E14" s="1064"/>
      <c r="F14" s="1065"/>
      <c r="G14" s="385"/>
    </row>
    <row r="15" spans="1:7" ht="38.25" customHeight="1" x14ac:dyDescent="0.25">
      <c r="A15" s="392"/>
      <c r="B15" s="393"/>
      <c r="C15" s="1060"/>
      <c r="D15" s="1061"/>
      <c r="E15" s="1064"/>
      <c r="F15" s="1065"/>
      <c r="G15" s="385"/>
    </row>
    <row r="16" spans="1:7" ht="27.75" customHeight="1" x14ac:dyDescent="0.25">
      <c r="A16" s="392"/>
      <c r="B16" s="393"/>
      <c r="C16" s="1060"/>
      <c r="D16" s="1061"/>
      <c r="E16" s="1064"/>
      <c r="F16" s="1065"/>
      <c r="G16" s="385"/>
    </row>
    <row r="17" spans="4:5" x14ac:dyDescent="0.25">
      <c r="D17" s="389"/>
      <c r="E17" s="389"/>
    </row>
    <row r="18" spans="4:5" x14ac:dyDescent="0.25">
      <c r="D18" s="389"/>
      <c r="E18" s="389"/>
    </row>
    <row r="19" spans="4:5" x14ac:dyDescent="0.25">
      <c r="D19" s="389"/>
      <c r="E19" s="389"/>
    </row>
    <row r="20" spans="4:5" x14ac:dyDescent="0.25">
      <c r="D20" s="389"/>
      <c r="E20" s="389"/>
    </row>
  </sheetData>
  <mergeCells count="23">
    <mergeCell ref="E16:F16"/>
    <mergeCell ref="B7:B8"/>
    <mergeCell ref="C7:C8"/>
    <mergeCell ref="D7:D8"/>
    <mergeCell ref="E7:F10"/>
    <mergeCell ref="B9:C9"/>
    <mergeCell ref="B10:C10"/>
    <mergeCell ref="C16:D16"/>
    <mergeCell ref="E12:F12"/>
    <mergeCell ref="A1:E1"/>
    <mergeCell ref="C12:D12"/>
    <mergeCell ref="C13:D13"/>
    <mergeCell ref="C14:D14"/>
    <mergeCell ref="C15:D15"/>
    <mergeCell ref="E13:F13"/>
    <mergeCell ref="E14:F14"/>
    <mergeCell ref="E15:F15"/>
    <mergeCell ref="E6:F6"/>
    <mergeCell ref="A6:A10"/>
    <mergeCell ref="A3:B3"/>
    <mergeCell ref="A4:B4"/>
    <mergeCell ref="E4:F4"/>
    <mergeCell ref="E3:F3"/>
  </mergeCells>
  <phoneticPr fontId="18" type="noConversion"/>
  <printOptions horizontalCentered="1"/>
  <pageMargins left="0.15748031496062992" right="0.15748031496062992" top="0.98425196850393704" bottom="0.98425196850393704" header="0" footer="0"/>
  <pageSetup scale="8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0">
    <tabColor theme="4"/>
  </sheetPr>
  <dimension ref="A1:K64"/>
  <sheetViews>
    <sheetView view="pageBreakPreview" zoomScaleNormal="100" zoomScaleSheetLayoutView="100" workbookViewId="0">
      <selection activeCell="D11" sqref="D11:D12"/>
    </sheetView>
  </sheetViews>
  <sheetFormatPr baseColWidth="10" defaultColWidth="11.42578125" defaultRowHeight="15" x14ac:dyDescent="0.25"/>
  <cols>
    <col min="1" max="1" width="4.5703125" style="234" customWidth="1"/>
    <col min="2" max="2" width="39.5703125" style="234" customWidth="1"/>
    <col min="3" max="3" width="5.140625" style="236" customWidth="1"/>
    <col min="4" max="4" width="49" style="234" customWidth="1"/>
    <col min="5" max="5" width="5.42578125" style="234" bestFit="1" customWidth="1"/>
    <col min="6" max="6" width="47.7109375" style="234" customWidth="1"/>
    <col min="7" max="7" width="6.7109375" style="234" bestFit="1" customWidth="1"/>
    <col min="8" max="8" width="33.7109375" style="234" customWidth="1"/>
    <col min="9" max="9" width="11.42578125" style="234"/>
    <col min="10" max="10" width="6.7109375" style="234" bestFit="1" customWidth="1"/>
    <col min="11" max="11" width="35" style="234" hidden="1" customWidth="1"/>
    <col min="12" max="16384" width="11.42578125" style="234"/>
  </cols>
  <sheetData>
    <row r="1" spans="1:6" ht="43.5" customHeight="1" thickBot="1" x14ac:dyDescent="0.3">
      <c r="A1" s="1023" t="s">
        <v>604</v>
      </c>
      <c r="B1" s="1024"/>
      <c r="C1" s="1024"/>
      <c r="D1" s="1024"/>
      <c r="E1" s="1025"/>
      <c r="F1" s="102" t="s">
        <v>14</v>
      </c>
    </row>
    <row r="2" spans="1:6" ht="23.25" x14ac:dyDescent="0.35">
      <c r="A2" s="235"/>
      <c r="D2" s="235"/>
    </row>
    <row r="3" spans="1:6" ht="56.25" customHeight="1" thickBot="1" x14ac:dyDescent="0.3">
      <c r="A3" s="1111" t="s">
        <v>605</v>
      </c>
      <c r="B3" s="1111"/>
      <c r="C3" s="1111"/>
      <c r="D3" s="1111"/>
      <c r="E3" s="1111"/>
      <c r="F3" s="1111"/>
    </row>
    <row r="4" spans="1:6" ht="15.75" thickBot="1" x14ac:dyDescent="0.3">
      <c r="B4" s="260" t="s">
        <v>606</v>
      </c>
      <c r="C4" s="261"/>
      <c r="D4" s="261"/>
      <c r="E4" s="261"/>
      <c r="F4" s="262"/>
    </row>
    <row r="5" spans="1:6" ht="16.5" customHeight="1" x14ac:dyDescent="0.25">
      <c r="A5" s="1112" t="s">
        <v>607</v>
      </c>
      <c r="B5" s="1113"/>
      <c r="C5" s="1116" t="s">
        <v>608</v>
      </c>
      <c r="D5" s="1116"/>
      <c r="E5" s="1116" t="s">
        <v>609</v>
      </c>
      <c r="F5" s="1116"/>
    </row>
    <row r="6" spans="1:6" x14ac:dyDescent="0.25">
      <c r="A6" s="1114"/>
      <c r="B6" s="1115"/>
      <c r="C6" s="237" t="s">
        <v>610</v>
      </c>
      <c r="D6" s="238"/>
      <c r="E6" s="237" t="s">
        <v>611</v>
      </c>
      <c r="F6" s="238"/>
    </row>
    <row r="7" spans="1:6" ht="15" customHeight="1" x14ac:dyDescent="0.25">
      <c r="A7" s="1114"/>
      <c r="B7" s="1115"/>
      <c r="C7" s="237" t="s">
        <v>612</v>
      </c>
      <c r="D7" s="238"/>
      <c r="E7" s="237" t="s">
        <v>613</v>
      </c>
      <c r="F7" s="238"/>
    </row>
    <row r="8" spans="1:6" x14ac:dyDescent="0.25">
      <c r="A8" s="1114"/>
      <c r="B8" s="1115"/>
      <c r="C8" s="237" t="s">
        <v>614</v>
      </c>
      <c r="D8" s="238"/>
      <c r="E8" s="237" t="s">
        <v>615</v>
      </c>
      <c r="F8" s="238"/>
    </row>
    <row r="9" spans="1:6" x14ac:dyDescent="0.25">
      <c r="A9" s="1114"/>
      <c r="B9" s="1115"/>
      <c r="C9" s="237" t="s">
        <v>616</v>
      </c>
      <c r="D9" s="238"/>
      <c r="E9" s="237" t="s">
        <v>617</v>
      </c>
      <c r="F9" s="238"/>
    </row>
    <row r="10" spans="1:6" x14ac:dyDescent="0.25">
      <c r="A10" s="1114"/>
      <c r="B10" s="1115"/>
      <c r="C10" s="237" t="s">
        <v>618</v>
      </c>
      <c r="D10" s="238"/>
      <c r="E10" s="237" t="s">
        <v>619</v>
      </c>
      <c r="F10" s="238"/>
    </row>
    <row r="11" spans="1:6" x14ac:dyDescent="0.25">
      <c r="A11" s="1114"/>
      <c r="B11" s="1115"/>
      <c r="C11" s="237" t="s">
        <v>620</v>
      </c>
      <c r="D11" s="238"/>
      <c r="E11" s="237" t="s">
        <v>621</v>
      </c>
      <c r="F11" s="238"/>
    </row>
    <row r="12" spans="1:6" x14ac:dyDescent="0.25">
      <c r="A12" s="1114"/>
      <c r="B12" s="1115"/>
      <c r="C12" s="237" t="s">
        <v>622</v>
      </c>
      <c r="D12" s="238"/>
      <c r="E12" s="237" t="s">
        <v>623</v>
      </c>
      <c r="F12" s="238"/>
    </row>
    <row r="13" spans="1:6" x14ac:dyDescent="0.25">
      <c r="A13" s="1114"/>
      <c r="B13" s="1115"/>
      <c r="C13" s="237" t="s">
        <v>624</v>
      </c>
      <c r="D13" s="238"/>
      <c r="E13" s="237" t="s">
        <v>625</v>
      </c>
      <c r="F13" s="238"/>
    </row>
    <row r="14" spans="1:6" ht="16.5" customHeight="1" x14ac:dyDescent="0.25">
      <c r="A14" s="1114"/>
      <c r="B14" s="1115"/>
      <c r="C14" s="237" t="s">
        <v>626</v>
      </c>
      <c r="D14" s="238"/>
      <c r="E14" s="237" t="s">
        <v>627</v>
      </c>
      <c r="F14" s="238"/>
    </row>
    <row r="15" spans="1:6" ht="15.75" customHeight="1" x14ac:dyDescent="0.25">
      <c r="A15" s="1114"/>
      <c r="B15" s="1115"/>
      <c r="C15" s="237" t="s">
        <v>628</v>
      </c>
      <c r="D15" s="238"/>
      <c r="E15" s="237" t="s">
        <v>629</v>
      </c>
      <c r="F15" s="238"/>
    </row>
    <row r="16" spans="1:6" ht="15.75" x14ac:dyDescent="0.25">
      <c r="A16" s="1106" t="s">
        <v>630</v>
      </c>
      <c r="B16" s="1106"/>
      <c r="C16" s="1107" t="s">
        <v>631</v>
      </c>
      <c r="D16" s="1107"/>
      <c r="E16" s="1108" t="s">
        <v>632</v>
      </c>
      <c r="F16" s="1108"/>
    </row>
    <row r="17" spans="1:6" x14ac:dyDescent="0.25">
      <c r="A17" s="237" t="s">
        <v>633</v>
      </c>
      <c r="B17" s="238"/>
      <c r="C17" s="1100" t="s">
        <v>634</v>
      </c>
      <c r="D17" s="1109"/>
      <c r="E17" s="1100" t="s">
        <v>635</v>
      </c>
      <c r="F17" s="1101"/>
    </row>
    <row r="18" spans="1:6" x14ac:dyDescent="0.25">
      <c r="A18" s="237" t="s">
        <v>636</v>
      </c>
      <c r="B18" s="238"/>
      <c r="C18" s="1100"/>
      <c r="D18" s="1110"/>
      <c r="E18" s="1100"/>
      <c r="F18" s="1101"/>
    </row>
    <row r="19" spans="1:6" x14ac:dyDescent="0.25">
      <c r="A19" s="237" t="s">
        <v>637</v>
      </c>
      <c r="B19" s="238"/>
      <c r="C19" s="1100" t="s">
        <v>638</v>
      </c>
      <c r="D19" s="1101"/>
      <c r="E19" s="1100" t="s">
        <v>639</v>
      </c>
      <c r="F19" s="1101"/>
    </row>
    <row r="20" spans="1:6" x14ac:dyDescent="0.25">
      <c r="A20" s="237" t="s">
        <v>640</v>
      </c>
      <c r="B20" s="238"/>
      <c r="C20" s="1100"/>
      <c r="D20" s="1101"/>
      <c r="E20" s="1100"/>
      <c r="F20" s="1101"/>
    </row>
    <row r="21" spans="1:6" x14ac:dyDescent="0.25">
      <c r="A21" s="237" t="s">
        <v>641</v>
      </c>
      <c r="B21" s="238"/>
      <c r="C21" s="1100" t="s">
        <v>642</v>
      </c>
      <c r="D21" s="1101"/>
      <c r="E21" s="1100" t="s">
        <v>643</v>
      </c>
      <c r="F21" s="1101"/>
    </row>
    <row r="22" spans="1:6" x14ac:dyDescent="0.25">
      <c r="A22" s="237" t="s">
        <v>644</v>
      </c>
      <c r="B22" s="238"/>
      <c r="C22" s="1100"/>
      <c r="D22" s="1101"/>
      <c r="E22" s="1100"/>
      <c r="F22" s="1101"/>
    </row>
    <row r="23" spans="1:6" x14ac:dyDescent="0.25">
      <c r="A23" s="237" t="s">
        <v>645</v>
      </c>
      <c r="B23" s="238"/>
      <c r="C23" s="1100" t="s">
        <v>646</v>
      </c>
      <c r="D23" s="1101"/>
      <c r="E23" s="1100" t="s">
        <v>647</v>
      </c>
      <c r="F23" s="1101"/>
    </row>
    <row r="24" spans="1:6" x14ac:dyDescent="0.25">
      <c r="A24" s="237" t="s">
        <v>648</v>
      </c>
      <c r="B24" s="238"/>
      <c r="C24" s="1100"/>
      <c r="D24" s="1101"/>
      <c r="E24" s="1100"/>
      <c r="F24" s="1101"/>
    </row>
    <row r="25" spans="1:6" x14ac:dyDescent="0.25">
      <c r="A25" s="237" t="s">
        <v>649</v>
      </c>
      <c r="B25" s="238"/>
      <c r="C25" s="1100" t="s">
        <v>650</v>
      </c>
      <c r="D25" s="1101"/>
      <c r="E25" s="1100" t="s">
        <v>651</v>
      </c>
      <c r="F25" s="1101"/>
    </row>
    <row r="26" spans="1:6" x14ac:dyDescent="0.25">
      <c r="A26" s="237" t="s">
        <v>652</v>
      </c>
      <c r="B26" s="238"/>
      <c r="C26" s="1100"/>
      <c r="D26" s="1101"/>
      <c r="E26" s="1100"/>
      <c r="F26" s="1101"/>
    </row>
    <row r="27" spans="1:6" ht="15.75" x14ac:dyDescent="0.25">
      <c r="A27" s="1102" t="s">
        <v>653</v>
      </c>
      <c r="B27" s="1103"/>
      <c r="C27" s="1104" t="s">
        <v>654</v>
      </c>
      <c r="D27" s="1104"/>
      <c r="E27" s="1105" t="s">
        <v>655</v>
      </c>
      <c r="F27" s="1105"/>
    </row>
    <row r="28" spans="1:6" x14ac:dyDescent="0.25">
      <c r="A28" s="239" t="s">
        <v>656</v>
      </c>
      <c r="B28" s="238"/>
      <c r="C28" s="446" t="s">
        <v>657</v>
      </c>
      <c r="D28" s="447"/>
      <c r="E28" s="446" t="s">
        <v>658</v>
      </c>
      <c r="F28" s="447"/>
    </row>
    <row r="29" spans="1:6" x14ac:dyDescent="0.25">
      <c r="A29" s="239" t="s">
        <v>659</v>
      </c>
      <c r="B29" s="238"/>
      <c r="C29" s="1100" t="s">
        <v>660</v>
      </c>
      <c r="D29" s="1101"/>
      <c r="E29" s="1100" t="s">
        <v>661</v>
      </c>
      <c r="F29" s="1101"/>
    </row>
    <row r="30" spans="1:6" x14ac:dyDescent="0.25">
      <c r="A30" s="239" t="s">
        <v>662</v>
      </c>
      <c r="B30" s="238"/>
      <c r="C30" s="1100"/>
      <c r="D30" s="1101"/>
      <c r="E30" s="1100"/>
      <c r="F30" s="1101"/>
    </row>
    <row r="31" spans="1:6" x14ac:dyDescent="0.25">
      <c r="A31" s="239" t="s">
        <v>663</v>
      </c>
      <c r="B31" s="238"/>
      <c r="C31" s="1100" t="s">
        <v>664</v>
      </c>
      <c r="D31" s="1101"/>
      <c r="E31" s="1100" t="s">
        <v>665</v>
      </c>
      <c r="F31" s="1101"/>
    </row>
    <row r="32" spans="1:6" x14ac:dyDescent="0.25">
      <c r="A32" s="239" t="s">
        <v>666</v>
      </c>
      <c r="B32" s="238"/>
      <c r="C32" s="1100"/>
      <c r="D32" s="1101"/>
      <c r="E32" s="1100"/>
      <c r="F32" s="1101"/>
    </row>
    <row r="33" spans="1:6" x14ac:dyDescent="0.25">
      <c r="A33" s="239" t="s">
        <v>667</v>
      </c>
      <c r="B33" s="238"/>
      <c r="C33" s="1100" t="s">
        <v>668</v>
      </c>
      <c r="D33" s="1101"/>
      <c r="E33" s="1100" t="s">
        <v>669</v>
      </c>
      <c r="F33" s="1101"/>
    </row>
    <row r="34" spans="1:6" x14ac:dyDescent="0.25">
      <c r="A34" s="239" t="s">
        <v>670</v>
      </c>
      <c r="B34" s="238"/>
      <c r="C34" s="1100"/>
      <c r="D34" s="1101"/>
      <c r="E34" s="1100"/>
      <c r="F34" s="1101"/>
    </row>
    <row r="35" spans="1:6" x14ac:dyDescent="0.25">
      <c r="A35" s="239" t="s">
        <v>671</v>
      </c>
      <c r="B35" s="238"/>
      <c r="C35" s="1100" t="s">
        <v>672</v>
      </c>
      <c r="D35" s="1101"/>
      <c r="E35" s="1100" t="s">
        <v>673</v>
      </c>
      <c r="F35" s="1101"/>
    </row>
    <row r="36" spans="1:6" x14ac:dyDescent="0.25">
      <c r="A36" s="239" t="s">
        <v>674</v>
      </c>
      <c r="B36" s="238"/>
      <c r="C36" s="1100"/>
      <c r="D36" s="1101"/>
      <c r="E36" s="1100"/>
      <c r="F36" s="1101"/>
    </row>
    <row r="37" spans="1:6" x14ac:dyDescent="0.25">
      <c r="A37" s="239" t="s">
        <v>675</v>
      </c>
      <c r="B37" s="238"/>
      <c r="C37" s="446" t="s">
        <v>676</v>
      </c>
      <c r="D37" s="447"/>
      <c r="E37" s="446" t="s">
        <v>677</v>
      </c>
      <c r="F37" s="447"/>
    </row>
    <row r="38" spans="1:6" ht="26.25" customHeight="1" x14ac:dyDescent="0.25"/>
    <row r="39" spans="1:6" ht="45.75" customHeight="1" x14ac:dyDescent="0.25">
      <c r="A39" s="1099" t="s">
        <v>678</v>
      </c>
      <c r="B39" s="1099"/>
      <c r="C39" s="1099"/>
      <c r="D39" s="303"/>
      <c r="E39" s="303"/>
      <c r="F39" s="303"/>
    </row>
    <row r="41" spans="1:6" ht="15.75" x14ac:dyDescent="0.25">
      <c r="B41" s="305"/>
      <c r="D41" s="304"/>
    </row>
    <row r="43" spans="1:6" ht="46.5" customHeight="1" x14ac:dyDescent="0.25">
      <c r="D43" s="303"/>
      <c r="E43" s="303"/>
      <c r="F43" s="303"/>
    </row>
    <row r="44" spans="1:6" ht="48.75" customHeight="1" x14ac:dyDescent="0.25">
      <c r="A44" s="1099" t="s">
        <v>679</v>
      </c>
      <c r="B44" s="1099"/>
      <c r="C44" s="1099"/>
    </row>
    <row r="45" spans="1:6" ht="114.75" customHeight="1" x14ac:dyDescent="0.25">
      <c r="B45" s="304"/>
      <c r="D45" s="304"/>
    </row>
    <row r="49" spans="2:2" ht="18.75" x14ac:dyDescent="0.3">
      <c r="B49" s="306" t="s">
        <v>680</v>
      </c>
    </row>
    <row r="64" spans="2:2" ht="21.75" customHeight="1" x14ac:dyDescent="0.25"/>
  </sheetData>
  <mergeCells count="49">
    <mergeCell ref="A1:E1"/>
    <mergeCell ref="A3:F3"/>
    <mergeCell ref="A5:B15"/>
    <mergeCell ref="C5:D5"/>
    <mergeCell ref="E5:F5"/>
    <mergeCell ref="A16:B16"/>
    <mergeCell ref="C16:D16"/>
    <mergeCell ref="E16:F16"/>
    <mergeCell ref="C17:C18"/>
    <mergeCell ref="D17:D18"/>
    <mergeCell ref="E17:E18"/>
    <mergeCell ref="F17:F18"/>
    <mergeCell ref="C19:C20"/>
    <mergeCell ref="D19:D20"/>
    <mergeCell ref="E19:E20"/>
    <mergeCell ref="F19:F20"/>
    <mergeCell ref="C21:C22"/>
    <mergeCell ref="D21:D22"/>
    <mergeCell ref="E21:E22"/>
    <mergeCell ref="F21:F22"/>
    <mergeCell ref="C23:C24"/>
    <mergeCell ref="D23:D24"/>
    <mergeCell ref="E23:E24"/>
    <mergeCell ref="F23:F24"/>
    <mergeCell ref="C25:C26"/>
    <mergeCell ref="D25:D26"/>
    <mergeCell ref="E25:E26"/>
    <mergeCell ref="F25:F26"/>
    <mergeCell ref="A27:B27"/>
    <mergeCell ref="C27:D27"/>
    <mergeCell ref="E27:F27"/>
    <mergeCell ref="C29:C30"/>
    <mergeCell ref="D29:D30"/>
    <mergeCell ref="E29:E30"/>
    <mergeCell ref="F29:F30"/>
    <mergeCell ref="A44:C44"/>
    <mergeCell ref="C31:C32"/>
    <mergeCell ref="D31:D32"/>
    <mergeCell ref="E31:E32"/>
    <mergeCell ref="F31:F32"/>
    <mergeCell ref="A39:C39"/>
    <mergeCell ref="C33:C34"/>
    <mergeCell ref="D33:D34"/>
    <mergeCell ref="E33:E34"/>
    <mergeCell ref="F33:F34"/>
    <mergeCell ref="C35:C36"/>
    <mergeCell ref="D35:D36"/>
    <mergeCell ref="E35:E36"/>
    <mergeCell ref="F35:F36"/>
  </mergeCells>
  <pageMargins left="0.7" right="0.7" top="0.75" bottom="0.75" header="0.3" footer="0.3"/>
  <pageSetup paperSize="9" scale="84" orientation="portrait" r:id="rId1"/>
  <rowBreaks count="1" manualBreakCount="1">
    <brk id="37" max="9" man="1"/>
  </rowBreaks>
  <colBreaks count="2" manualBreakCount="2">
    <brk id="5" max="64" man="1"/>
    <brk id="1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21">
    <tabColor theme="4"/>
  </sheetPr>
  <dimension ref="A1:K24"/>
  <sheetViews>
    <sheetView view="pageBreakPreview" zoomScaleNormal="100" zoomScaleSheetLayoutView="100" workbookViewId="0">
      <selection activeCell="D11" sqref="D11:D12"/>
    </sheetView>
  </sheetViews>
  <sheetFormatPr baseColWidth="10" defaultColWidth="11.42578125" defaultRowHeight="12.75" x14ac:dyDescent="0.2"/>
  <cols>
    <col min="1" max="1" width="15.42578125" style="15" customWidth="1"/>
    <col min="2" max="2" width="23.140625" style="15" customWidth="1"/>
    <col min="3" max="3" width="21.42578125" style="15" customWidth="1"/>
    <col min="4" max="4" width="16.85546875" style="15" customWidth="1"/>
    <col min="5" max="5" width="16.7109375" style="15" customWidth="1"/>
    <col min="6" max="6" width="22.85546875" style="15" customWidth="1"/>
    <col min="7" max="7" width="17" style="15" customWidth="1"/>
    <col min="8" max="8" width="39.28515625" style="15" customWidth="1"/>
    <col min="9" max="9" width="17.7109375" style="15" customWidth="1"/>
    <col min="10" max="16384" width="11.42578125" style="15"/>
  </cols>
  <sheetData>
    <row r="1" spans="1:11" s="234" customFormat="1" ht="36" customHeight="1" thickBot="1" x14ac:dyDescent="0.3">
      <c r="A1" s="1122" t="s">
        <v>681</v>
      </c>
      <c r="B1" s="1123"/>
      <c r="C1" s="1123"/>
      <c r="D1" s="1123"/>
      <c r="E1" s="1123"/>
      <c r="F1" s="1123"/>
      <c r="G1" s="1123"/>
      <c r="H1" s="1124"/>
      <c r="I1" s="102" t="s">
        <v>15</v>
      </c>
    </row>
    <row r="2" spans="1:11" ht="20.100000000000001" customHeight="1" x14ac:dyDescent="0.2">
      <c r="A2" s="1125" t="s">
        <v>682</v>
      </c>
      <c r="B2" s="1126"/>
      <c r="C2" s="1126"/>
      <c r="D2" s="1126"/>
      <c r="E2" s="1126"/>
      <c r="F2" s="1126"/>
      <c r="G2" s="1126"/>
      <c r="H2" s="299"/>
      <c r="I2" s="299"/>
      <c r="J2" s="299"/>
      <c r="K2" s="299"/>
    </row>
    <row r="3" spans="1:11" ht="20.100000000000001" customHeight="1" x14ac:dyDescent="0.2">
      <c r="A3" s="300"/>
      <c r="B3" s="301"/>
      <c r="C3" s="287"/>
      <c r="D3" s="301"/>
      <c r="E3" s="287"/>
      <c r="F3" s="287"/>
      <c r="G3" s="287"/>
      <c r="H3" s="301"/>
      <c r="I3" s="287"/>
      <c r="J3" s="299"/>
      <c r="K3" s="299"/>
    </row>
    <row r="4" spans="1:11" ht="24" customHeight="1" x14ac:dyDescent="0.2">
      <c r="A4" s="1121" t="s">
        <v>536</v>
      </c>
      <c r="B4" s="1121" t="s">
        <v>683</v>
      </c>
      <c r="C4" s="240" t="s">
        <v>20</v>
      </c>
      <c r="D4" s="240" t="s">
        <v>21</v>
      </c>
      <c r="E4" s="240" t="s">
        <v>22</v>
      </c>
      <c r="F4" s="240" t="s">
        <v>684</v>
      </c>
      <c r="G4" s="1121" t="s">
        <v>685</v>
      </c>
      <c r="H4" s="1121" t="s">
        <v>686</v>
      </c>
      <c r="I4" s="1121" t="s">
        <v>687</v>
      </c>
      <c r="J4" s="299"/>
      <c r="K4" s="299"/>
    </row>
    <row r="5" spans="1:11" ht="46.5" customHeight="1" x14ac:dyDescent="0.2">
      <c r="A5" s="1121"/>
      <c r="B5" s="1121"/>
      <c r="C5" s="448" t="s">
        <v>688</v>
      </c>
      <c r="D5" s="448" t="s">
        <v>689</v>
      </c>
      <c r="E5" s="448" t="s">
        <v>690</v>
      </c>
      <c r="F5" s="448" t="s">
        <v>691</v>
      </c>
      <c r="G5" s="1121"/>
      <c r="H5" s="1121"/>
      <c r="I5" s="1121"/>
      <c r="J5" s="299"/>
      <c r="K5" s="299"/>
    </row>
    <row r="6" spans="1:11" ht="20.100000000000001" customHeight="1" x14ac:dyDescent="0.2">
      <c r="A6" s="218" t="s">
        <v>692</v>
      </c>
      <c r="B6" s="219"/>
      <c r="C6" s="219"/>
      <c r="D6" s="219"/>
      <c r="E6" s="219"/>
      <c r="F6" s="219"/>
      <c r="G6" s="219"/>
      <c r="H6" s="219"/>
      <c r="I6" s="219"/>
      <c r="J6" s="299"/>
      <c r="K6" s="299"/>
    </row>
    <row r="7" spans="1:11" ht="35.25" customHeight="1" x14ac:dyDescent="0.2">
      <c r="A7" s="241">
        <v>1</v>
      </c>
      <c r="B7" s="242" t="s">
        <v>693</v>
      </c>
      <c r="C7" s="243">
        <v>2</v>
      </c>
      <c r="D7" s="243">
        <v>1</v>
      </c>
      <c r="E7" s="243">
        <v>0</v>
      </c>
      <c r="F7" s="243">
        <v>1</v>
      </c>
      <c r="G7" s="243" t="s">
        <v>694</v>
      </c>
      <c r="H7" s="242" t="s">
        <v>695</v>
      </c>
      <c r="I7" s="242" t="s">
        <v>696</v>
      </c>
      <c r="J7" s="299"/>
      <c r="K7" s="299"/>
    </row>
    <row r="8" spans="1:11" ht="33" customHeight="1" x14ac:dyDescent="0.2">
      <c r="A8" s="241">
        <v>2</v>
      </c>
      <c r="B8" s="242" t="s">
        <v>335</v>
      </c>
      <c r="C8" s="243">
        <v>2</v>
      </c>
      <c r="D8" s="243">
        <v>1</v>
      </c>
      <c r="E8" s="243">
        <v>0</v>
      </c>
      <c r="F8" s="243">
        <v>1</v>
      </c>
      <c r="G8" s="243" t="s">
        <v>694</v>
      </c>
      <c r="H8" s="242" t="s">
        <v>697</v>
      </c>
      <c r="I8" s="242" t="s">
        <v>549</v>
      </c>
      <c r="J8" s="299"/>
      <c r="K8" s="299"/>
    </row>
    <row r="9" spans="1:11" ht="20.100000000000001" customHeight="1" x14ac:dyDescent="0.2">
      <c r="A9" s="218"/>
      <c r="B9" s="219"/>
      <c r="C9" s="219"/>
      <c r="D9" s="219"/>
      <c r="E9" s="219"/>
      <c r="F9" s="219"/>
      <c r="G9" s="219"/>
      <c r="H9" s="219"/>
      <c r="I9" s="219"/>
      <c r="J9" s="299"/>
      <c r="K9" s="299"/>
    </row>
    <row r="10" spans="1:11" ht="20.100000000000001" customHeight="1" x14ac:dyDescent="0.2">
      <c r="A10" s="218"/>
      <c r="B10" s="219"/>
      <c r="C10" s="219"/>
      <c r="D10" s="219"/>
      <c r="E10" s="219"/>
      <c r="F10" s="219"/>
      <c r="G10" s="219"/>
      <c r="H10" s="219"/>
      <c r="I10" s="219"/>
      <c r="J10" s="299"/>
      <c r="K10" s="299"/>
    </row>
    <row r="11" spans="1:11" ht="20.100000000000001" customHeight="1" x14ac:dyDescent="0.2">
      <c r="A11" s="218"/>
      <c r="B11" s="219"/>
      <c r="C11" s="219"/>
      <c r="D11" s="219"/>
      <c r="E11" s="219"/>
      <c r="F11" s="219"/>
      <c r="G11" s="219"/>
      <c r="H11" s="219"/>
      <c r="I11" s="219"/>
      <c r="J11" s="299"/>
      <c r="K11" s="299"/>
    </row>
    <row r="12" spans="1:11" ht="20.100000000000001" customHeight="1" x14ac:dyDescent="0.2">
      <c r="A12" s="218"/>
      <c r="B12" s="219"/>
      <c r="C12" s="219"/>
      <c r="D12" s="219"/>
      <c r="E12" s="219"/>
      <c r="F12" s="219"/>
      <c r="G12" s="219"/>
      <c r="H12" s="219"/>
      <c r="I12" s="219"/>
      <c r="J12" s="299"/>
      <c r="K12" s="299"/>
    </row>
    <row r="13" spans="1:11" ht="20.100000000000001" customHeight="1" x14ac:dyDescent="0.2">
      <c r="A13" s="218"/>
      <c r="B13" s="219"/>
      <c r="C13" s="219"/>
      <c r="D13" s="219"/>
      <c r="E13" s="219"/>
      <c r="F13" s="219"/>
      <c r="G13" s="219"/>
      <c r="H13" s="219"/>
      <c r="I13" s="219"/>
      <c r="J13" s="299"/>
      <c r="K13" s="299"/>
    </row>
    <row r="14" spans="1:11" ht="18" customHeight="1" x14ac:dyDescent="0.2">
      <c r="A14" s="302"/>
      <c r="B14" s="302"/>
      <c r="C14" s="302"/>
      <c r="D14" s="299"/>
      <c r="E14" s="299"/>
      <c r="F14" s="299"/>
      <c r="G14" s="299"/>
      <c r="H14" s="299"/>
      <c r="I14" s="299"/>
      <c r="J14" s="299"/>
      <c r="K14" s="299"/>
    </row>
    <row r="15" spans="1:11" x14ac:dyDescent="0.2">
      <c r="A15" s="299"/>
      <c r="B15" s="299"/>
      <c r="C15" s="299"/>
      <c r="D15" s="299"/>
      <c r="E15" s="299"/>
      <c r="F15" s="299"/>
      <c r="G15" s="299"/>
      <c r="H15" s="299"/>
      <c r="I15" s="299"/>
      <c r="J15" s="299"/>
      <c r="K15" s="299"/>
    </row>
    <row r="16" spans="1:11" ht="31.5" customHeight="1" x14ac:dyDescent="0.2">
      <c r="A16" s="1120" t="s">
        <v>698</v>
      </c>
      <c r="B16" s="1120"/>
      <c r="C16" s="1120" t="s">
        <v>699</v>
      </c>
      <c r="D16" s="1120"/>
      <c r="E16" s="1120" t="s">
        <v>700</v>
      </c>
      <c r="F16" s="1120"/>
      <c r="G16" s="1120" t="s">
        <v>701</v>
      </c>
      <c r="H16" s="1120"/>
      <c r="I16" s="299"/>
      <c r="J16" s="299"/>
      <c r="K16" s="299"/>
    </row>
    <row r="17" spans="1:11" ht="15.75" x14ac:dyDescent="0.2">
      <c r="A17" s="394" t="s">
        <v>702</v>
      </c>
      <c r="B17" s="395">
        <v>2</v>
      </c>
      <c r="C17" s="396" t="s">
        <v>703</v>
      </c>
      <c r="D17" s="395">
        <v>1</v>
      </c>
      <c r="E17" s="394" t="s">
        <v>704</v>
      </c>
      <c r="F17" s="395">
        <v>1</v>
      </c>
      <c r="G17" s="396" t="s">
        <v>705</v>
      </c>
      <c r="H17" s="395">
        <v>1</v>
      </c>
      <c r="I17" s="299"/>
      <c r="J17" s="299"/>
      <c r="K17" s="299"/>
    </row>
    <row r="18" spans="1:11" ht="15.75" x14ac:dyDescent="0.2">
      <c r="A18" s="394" t="s">
        <v>706</v>
      </c>
      <c r="B18" s="395">
        <v>1</v>
      </c>
      <c r="C18" s="396" t="s">
        <v>707</v>
      </c>
      <c r="D18" s="395">
        <v>0</v>
      </c>
      <c r="E18" s="394" t="s">
        <v>708</v>
      </c>
      <c r="F18" s="395">
        <v>0</v>
      </c>
      <c r="G18" s="396" t="s">
        <v>709</v>
      </c>
      <c r="H18" s="395">
        <v>-1</v>
      </c>
      <c r="I18" s="299"/>
      <c r="J18" s="299"/>
      <c r="K18" s="299"/>
    </row>
    <row r="19" spans="1:11" ht="15.75" x14ac:dyDescent="0.2">
      <c r="A19" s="394" t="s">
        <v>710</v>
      </c>
      <c r="B19" s="395">
        <v>-1</v>
      </c>
      <c r="C19" s="396" t="s">
        <v>711</v>
      </c>
      <c r="D19" s="395">
        <v>-1</v>
      </c>
      <c r="E19" s="394" t="s">
        <v>712</v>
      </c>
      <c r="F19" s="395">
        <v>-1</v>
      </c>
      <c r="G19" s="396"/>
      <c r="H19" s="395"/>
      <c r="I19" s="299"/>
      <c r="J19" s="299"/>
      <c r="K19" s="299"/>
    </row>
    <row r="20" spans="1:11" ht="15.75" x14ac:dyDescent="0.2">
      <c r="A20" s="397" t="s">
        <v>713</v>
      </c>
      <c r="B20" s="398">
        <v>0</v>
      </c>
      <c r="C20" s="399"/>
      <c r="D20" s="399"/>
      <c r="E20" s="400"/>
      <c r="F20" s="401"/>
      <c r="G20" s="401"/>
      <c r="H20" s="401"/>
      <c r="I20" s="299"/>
      <c r="J20" s="299"/>
      <c r="K20" s="299"/>
    </row>
    <row r="21" spans="1:11" ht="15.75" x14ac:dyDescent="0.2">
      <c r="A21" s="1117"/>
      <c r="B21" s="1117"/>
      <c r="C21" s="1088"/>
      <c r="D21" s="1088"/>
      <c r="E21" s="299"/>
      <c r="F21" s="299"/>
      <c r="G21" s="299"/>
      <c r="H21" s="299"/>
      <c r="I21" s="299"/>
      <c r="J21" s="299"/>
      <c r="K21" s="299"/>
    </row>
    <row r="22" spans="1:11" ht="51.75" customHeight="1" x14ac:dyDescent="0.2">
      <c r="A22" s="1118" t="s">
        <v>714</v>
      </c>
      <c r="B22" s="1119"/>
      <c r="C22" s="1119"/>
      <c r="D22" s="1119"/>
      <c r="E22" s="1119"/>
      <c r="F22" s="1119"/>
      <c r="G22" s="1119"/>
      <c r="H22" s="1119"/>
      <c r="I22" s="299"/>
      <c r="J22" s="299"/>
      <c r="K22" s="299"/>
    </row>
    <row r="23" spans="1:11" x14ac:dyDescent="0.2">
      <c r="A23" s="299"/>
      <c r="B23" s="299"/>
      <c r="C23" s="299"/>
      <c r="D23" s="299"/>
      <c r="E23" s="299"/>
      <c r="F23" s="299"/>
      <c r="G23" s="299"/>
      <c r="H23" s="299"/>
      <c r="I23" s="299"/>
      <c r="J23" s="299"/>
      <c r="K23" s="299"/>
    </row>
    <row r="24" spans="1:11" x14ac:dyDescent="0.2">
      <c r="J24" s="299"/>
      <c r="K24" s="299"/>
    </row>
  </sheetData>
  <mergeCells count="14">
    <mergeCell ref="A4:A5"/>
    <mergeCell ref="B4:B5"/>
    <mergeCell ref="A1:H1"/>
    <mergeCell ref="I4:I5"/>
    <mergeCell ref="A2:G2"/>
    <mergeCell ref="G4:G5"/>
    <mergeCell ref="H4:H5"/>
    <mergeCell ref="A21:B21"/>
    <mergeCell ref="C21:D21"/>
    <mergeCell ref="A22:H22"/>
    <mergeCell ref="A16:B16"/>
    <mergeCell ref="C16:D16"/>
    <mergeCell ref="E16:F16"/>
    <mergeCell ref="G16:H16"/>
  </mergeCells>
  <printOptions horizontalCentered="1"/>
  <pageMargins left="0.43307086614173229" right="0.35433070866141736" top="0.98425196850393704" bottom="0.98425196850393704" header="0" footer="0"/>
  <pageSetup scale="64" orientation="landscape" r:id="rId1"/>
  <headerFooter alignWithMargins="0">
    <oddFooter>&amp;L&amp;P de &amp;N&amp;CInstrumentos de Planificación, SEGEPLAN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4">
    <tabColor theme="4"/>
  </sheetPr>
  <dimension ref="A1:Y27"/>
  <sheetViews>
    <sheetView tabSelected="1" topLeftCell="L1" zoomScale="85" zoomScaleNormal="85" zoomScaleSheetLayoutView="70" workbookViewId="0">
      <selection activeCell="L24" sqref="A24:XFD27"/>
    </sheetView>
  </sheetViews>
  <sheetFormatPr baseColWidth="10" defaultColWidth="11.42578125" defaultRowHeight="12.75" x14ac:dyDescent="0.2"/>
  <cols>
    <col min="1" max="1" width="13.42578125" style="2" hidden="1" customWidth="1"/>
    <col min="2" max="2" width="14.5703125" style="2" hidden="1" customWidth="1"/>
    <col min="3" max="3" width="16.42578125" style="2" hidden="1" customWidth="1"/>
    <col min="4" max="6" width="13.7109375" style="2" hidden="1" customWidth="1"/>
    <col min="7" max="7" width="8.140625" style="2" hidden="1" customWidth="1"/>
    <col min="8" max="8" width="17.140625" style="2" hidden="1" customWidth="1"/>
    <col min="9" max="9" width="5.85546875" style="2" hidden="1" customWidth="1"/>
    <col min="10" max="10" width="8.85546875" style="2" hidden="1" customWidth="1"/>
    <col min="11" max="11" width="8.42578125" style="2" hidden="1" customWidth="1"/>
    <col min="12" max="12" width="8.42578125" style="2" customWidth="1"/>
    <col min="13" max="13" width="20.85546875" style="2" customWidth="1"/>
    <col min="14" max="15" width="34.85546875" style="2" customWidth="1"/>
    <col min="16" max="16" width="9.28515625" style="651" customWidth="1"/>
    <col min="17" max="17" width="15.28515625" style="651" bestFit="1" customWidth="1"/>
    <col min="18" max="18" width="8.85546875" style="651" customWidth="1"/>
    <col min="19" max="19" width="14.85546875" style="651" bestFit="1" customWidth="1"/>
    <col min="20" max="20" width="8.7109375" style="651" customWidth="1"/>
    <col min="21" max="21" width="14.85546875" style="651" bestFit="1" customWidth="1"/>
    <col min="22" max="22" width="9.28515625" style="651" customWidth="1"/>
    <col min="23" max="23" width="15.85546875" style="651" bestFit="1" customWidth="1"/>
    <col min="24" max="24" width="11.42578125" style="2"/>
    <col min="25" max="25" width="14.28515625" style="2" bestFit="1" customWidth="1"/>
    <col min="26" max="16384" width="11.42578125" style="2"/>
  </cols>
  <sheetData>
    <row r="1" spans="1:25" ht="38.25" customHeight="1" thickBot="1" x14ac:dyDescent="0.25">
      <c r="A1" s="1123" t="s">
        <v>728</v>
      </c>
      <c r="B1" s="1123"/>
      <c r="C1" s="1123"/>
      <c r="D1" s="1123"/>
      <c r="E1" s="1123"/>
      <c r="F1" s="1123"/>
      <c r="G1" s="1123"/>
      <c r="H1" s="1123"/>
      <c r="I1" s="1123"/>
      <c r="J1" s="1123"/>
      <c r="K1" s="1123"/>
      <c r="L1" s="1123"/>
      <c r="M1" s="1123"/>
      <c r="N1" s="1123"/>
      <c r="O1" s="1123"/>
      <c r="P1" s="1123"/>
      <c r="Q1" s="1123"/>
      <c r="R1" s="1123"/>
      <c r="S1" s="1123"/>
      <c r="T1" s="1123"/>
      <c r="U1" s="1123"/>
      <c r="V1" s="1123"/>
      <c r="W1" s="117" t="s">
        <v>16</v>
      </c>
    </row>
    <row r="2" spans="1:25" ht="13.5" thickBot="1" x14ac:dyDescent="0.25"/>
    <row r="3" spans="1:25" ht="16.5" customHeight="1" thickBot="1" x14ac:dyDescent="0.25">
      <c r="A3" s="1047" t="s">
        <v>729</v>
      </c>
      <c r="B3" s="1142"/>
      <c r="C3" s="1142"/>
      <c r="D3" s="1142"/>
      <c r="E3" s="1142"/>
      <c r="F3" s="1142"/>
      <c r="G3" s="1049"/>
      <c r="H3" s="1144" t="s">
        <v>555</v>
      </c>
      <c r="I3" s="1145"/>
      <c r="J3" s="1145"/>
      <c r="K3" s="1146"/>
      <c r="L3" s="453"/>
      <c r="M3" s="1147" t="s">
        <v>715</v>
      </c>
      <c r="N3" s="1148"/>
      <c r="O3" s="451"/>
      <c r="P3" s="1153">
        <v>2022</v>
      </c>
      <c r="Q3" s="1154"/>
      <c r="R3" s="1154"/>
      <c r="S3" s="1154"/>
      <c r="T3" s="1154"/>
      <c r="U3" s="1154"/>
      <c r="V3" s="1155"/>
      <c r="W3" s="1131"/>
    </row>
    <row r="4" spans="1:25" ht="15.75" customHeight="1" thickBot="1" x14ac:dyDescent="0.25">
      <c r="A4" s="1048"/>
      <c r="B4" s="1143"/>
      <c r="C4" s="1143"/>
      <c r="D4" s="1143"/>
      <c r="E4" s="1143"/>
      <c r="F4" s="1143"/>
      <c r="G4" s="1050"/>
      <c r="H4" s="1156" t="s">
        <v>560</v>
      </c>
      <c r="I4" s="1143" t="s">
        <v>730</v>
      </c>
      <c r="J4" s="1143"/>
      <c r="K4" s="1050"/>
      <c r="L4" s="456"/>
      <c r="M4" s="1149"/>
      <c r="N4" s="1150"/>
      <c r="O4" s="452"/>
      <c r="P4" s="1130" t="s">
        <v>731</v>
      </c>
      <c r="Q4" s="1131"/>
      <c r="R4" s="1130" t="s">
        <v>732</v>
      </c>
      <c r="S4" s="1131"/>
      <c r="T4" s="1130" t="s">
        <v>733</v>
      </c>
      <c r="U4" s="1131"/>
      <c r="V4" s="1159" t="s">
        <v>734</v>
      </c>
      <c r="W4" s="1160"/>
    </row>
    <row r="5" spans="1:25" ht="11.25" customHeight="1" thickBot="1" x14ac:dyDescent="0.25">
      <c r="A5" s="1161" t="s">
        <v>562</v>
      </c>
      <c r="B5" s="1162" t="s">
        <v>563</v>
      </c>
      <c r="C5" s="1048" t="s">
        <v>717</v>
      </c>
      <c r="D5" s="1143"/>
      <c r="E5" s="1143"/>
      <c r="F5" s="1143"/>
      <c r="G5" s="1050"/>
      <c r="H5" s="1157"/>
      <c r="I5" s="1163" t="s">
        <v>566</v>
      </c>
      <c r="J5" s="1165" t="s">
        <v>567</v>
      </c>
      <c r="K5" s="1167" t="s">
        <v>568</v>
      </c>
      <c r="L5" s="454"/>
      <c r="M5" s="1149"/>
      <c r="N5" s="1150"/>
      <c r="O5" s="452" t="s">
        <v>799</v>
      </c>
      <c r="P5" s="1137" t="s">
        <v>718</v>
      </c>
      <c r="Q5" s="1128" t="s">
        <v>719</v>
      </c>
      <c r="R5" s="1132" t="s">
        <v>718</v>
      </c>
      <c r="S5" s="1128" t="s">
        <v>719</v>
      </c>
      <c r="T5" s="1132" t="s">
        <v>718</v>
      </c>
      <c r="U5" s="1128" t="s">
        <v>719</v>
      </c>
      <c r="V5" s="1128" t="s">
        <v>718</v>
      </c>
      <c r="W5" s="1128" t="s">
        <v>719</v>
      </c>
    </row>
    <row r="6" spans="1:25" ht="15.75" customHeight="1" thickBot="1" x14ac:dyDescent="0.25">
      <c r="A6" s="1161"/>
      <c r="B6" s="1162"/>
      <c r="C6" s="411" t="s">
        <v>573</v>
      </c>
      <c r="D6" s="450" t="s">
        <v>720</v>
      </c>
      <c r="E6" s="411" t="s">
        <v>721</v>
      </c>
      <c r="F6" s="411" t="s">
        <v>722</v>
      </c>
      <c r="G6" s="411" t="s">
        <v>565</v>
      </c>
      <c r="H6" s="1158"/>
      <c r="I6" s="1164"/>
      <c r="J6" s="1166"/>
      <c r="K6" s="1168"/>
      <c r="L6" s="455"/>
      <c r="M6" s="1151"/>
      <c r="N6" s="1152"/>
      <c r="O6" s="452"/>
      <c r="P6" s="1138"/>
      <c r="Q6" s="1129"/>
      <c r="R6" s="1133"/>
      <c r="S6" s="1129"/>
      <c r="T6" s="1133"/>
      <c r="U6" s="1129"/>
      <c r="V6" s="1129"/>
      <c r="W6" s="1129"/>
    </row>
    <row r="7" spans="1:25" ht="30" x14ac:dyDescent="0.2">
      <c r="A7" s="417"/>
      <c r="B7" s="418"/>
      <c r="C7" s="119"/>
      <c r="D7" s="254"/>
      <c r="E7" s="254"/>
      <c r="F7" s="412"/>
      <c r="G7" s="413"/>
      <c r="H7" s="254"/>
      <c r="I7" s="120"/>
      <c r="J7" s="120"/>
      <c r="K7" s="121"/>
      <c r="L7" s="457"/>
      <c r="M7" s="419" t="s">
        <v>723</v>
      </c>
      <c r="N7" s="414" t="s">
        <v>800</v>
      </c>
      <c r="O7" s="460" t="s">
        <v>801</v>
      </c>
      <c r="P7" s="625">
        <f>SUM(P8:P8)</f>
        <v>4</v>
      </c>
      <c r="Q7" s="625">
        <f t="shared" ref="Q7:V7" si="0">SUM(Q8:Q8)</f>
        <v>4681246</v>
      </c>
      <c r="R7" s="626">
        <f t="shared" si="0"/>
        <v>4</v>
      </c>
      <c r="S7" s="625">
        <f t="shared" si="0"/>
        <v>5502797</v>
      </c>
      <c r="T7" s="626">
        <f t="shared" si="0"/>
        <v>4</v>
      </c>
      <c r="U7" s="625">
        <f t="shared" si="0"/>
        <v>4817670</v>
      </c>
      <c r="V7" s="627">
        <f t="shared" si="0"/>
        <v>12</v>
      </c>
      <c r="W7" s="628">
        <f>SUM(W8:W8)</f>
        <v>15001713</v>
      </c>
    </row>
    <row r="8" spans="1:25" ht="30" x14ac:dyDescent="0.2">
      <c r="A8" s="420"/>
      <c r="B8" s="421"/>
      <c r="C8" s="122"/>
      <c r="D8" s="255"/>
      <c r="E8" s="255"/>
      <c r="F8" s="415"/>
      <c r="G8" s="416"/>
      <c r="H8" s="255"/>
      <c r="I8" s="104"/>
      <c r="J8" s="104"/>
      <c r="K8" s="123"/>
      <c r="L8" s="458"/>
      <c r="M8" s="513"/>
      <c r="N8" s="124" t="s">
        <v>800</v>
      </c>
      <c r="O8" s="124" t="s">
        <v>801</v>
      </c>
      <c r="P8" s="629">
        <f>+SUM('SPPD-15PROG. MENS PROD.SUBP ACC'!K4:N4)</f>
        <v>4</v>
      </c>
      <c r="Q8" s="630">
        <f>+SUM('SPPD-15PROG. MENS PROD.SUBP ACC'!K5:N5)</f>
        <v>4681246</v>
      </c>
      <c r="R8" s="631">
        <f>+SUM('SPPD-15PROG. MENS PROD.SUBP ACC'!O4:R4)</f>
        <v>4</v>
      </c>
      <c r="S8" s="632">
        <f>+SUM('SPPD-15PROG. MENS PROD.SUBP ACC'!O5:R5)</f>
        <v>5502797</v>
      </c>
      <c r="T8" s="631">
        <f>+SUM('SPPD-15PROG. MENS PROD.SUBP ACC'!S4:V4)</f>
        <v>4</v>
      </c>
      <c r="U8" s="632">
        <f>+SUM('SPPD-15PROG. MENS PROD.SUBP ACC'!S5:V5)</f>
        <v>4817670</v>
      </c>
      <c r="V8" s="633">
        <f>+T8+R8+P8</f>
        <v>12</v>
      </c>
      <c r="W8" s="634">
        <f>Q8+S8+U8</f>
        <v>15001713</v>
      </c>
      <c r="Y8" s="766"/>
    </row>
    <row r="9" spans="1:25" ht="45" x14ac:dyDescent="0.2">
      <c r="A9" s="420"/>
      <c r="B9" s="421"/>
      <c r="C9" s="122"/>
      <c r="D9" s="255"/>
      <c r="E9" s="255"/>
      <c r="F9" s="415"/>
      <c r="G9" s="416"/>
      <c r="H9" s="255"/>
      <c r="I9" s="104"/>
      <c r="J9" s="104"/>
      <c r="K9" s="123"/>
      <c r="L9" s="457"/>
      <c r="M9" s="419" t="s">
        <v>724</v>
      </c>
      <c r="N9" s="414" t="s">
        <v>802</v>
      </c>
      <c r="O9" s="460" t="s">
        <v>801</v>
      </c>
      <c r="P9" s="626">
        <f>+P12</f>
        <v>4</v>
      </c>
      <c r="Q9" s="635">
        <f>SUM(Q10:Q15)</f>
        <v>5955213.79</v>
      </c>
      <c r="R9" s="626">
        <f>+R12</f>
        <v>4</v>
      </c>
      <c r="S9" s="635">
        <f t="shared" ref="S9:U9" si="1">SUM(S10:S15)</f>
        <v>5440278.2199999997</v>
      </c>
      <c r="T9" s="626">
        <f>+T12</f>
        <v>4</v>
      </c>
      <c r="U9" s="635">
        <f t="shared" si="1"/>
        <v>3054252.99</v>
      </c>
      <c r="V9" s="636">
        <f>+V12</f>
        <v>12</v>
      </c>
      <c r="W9" s="637">
        <f>SUM(W10:W15)</f>
        <v>14449745</v>
      </c>
    </row>
    <row r="10" spans="1:25" ht="45" x14ac:dyDescent="0.2">
      <c r="A10" s="420"/>
      <c r="B10" s="421"/>
      <c r="C10" s="122"/>
      <c r="D10" s="255"/>
      <c r="E10" s="255"/>
      <c r="F10" s="415"/>
      <c r="G10" s="416"/>
      <c r="H10" s="255"/>
      <c r="I10" s="104"/>
      <c r="J10" s="104"/>
      <c r="K10" s="123"/>
      <c r="L10" s="458"/>
      <c r="M10" s="1139"/>
      <c r="N10" s="124" t="s">
        <v>803</v>
      </c>
      <c r="O10" s="462" t="s">
        <v>801</v>
      </c>
      <c r="P10" s="638">
        <f>+SUM('SPPD-15PROG. MENS PROD.SUBP ACC'!K38:N38)</f>
        <v>1176286.8</v>
      </c>
      <c r="Q10" s="632">
        <f>+SUM('SPPD-15PROG. MENS PROD.SUBP ACC'!K39:N39)</f>
        <v>2836232</v>
      </c>
      <c r="R10" s="638">
        <f>+SUM('SPPD-15PROG. MENS PROD.SUBP ACC'!O38:R38)</f>
        <v>1260181.92</v>
      </c>
      <c r="S10" s="632">
        <f>+SUM('SPPD-15PROG. MENS PROD.SUBP ACC'!O39:R39)</f>
        <v>1655453</v>
      </c>
      <c r="T10" s="638">
        <f>+SUM('SPPD-15PROG. MENS PROD.SUBP ACC'!S38:V38)</f>
        <v>3133291.08</v>
      </c>
      <c r="U10" s="632">
        <f>+SUM('SPPD-15PROG. MENS PROD.SUBP ACC'!S39:V39)</f>
        <v>1121887</v>
      </c>
      <c r="V10" s="639">
        <f>+T10+R10+P10</f>
        <v>5569759.7999999998</v>
      </c>
      <c r="W10" s="634">
        <f t="shared" ref="W10:W14" si="2">Q10+S10+U10</f>
        <v>5613572</v>
      </c>
    </row>
    <row r="11" spans="1:25" ht="45" x14ac:dyDescent="0.2">
      <c r="A11" s="420"/>
      <c r="B11" s="421"/>
      <c r="C11" s="122"/>
      <c r="D11" s="255"/>
      <c r="E11" s="255"/>
      <c r="F11" s="415"/>
      <c r="G11" s="416"/>
      <c r="H11" s="255"/>
      <c r="I11" s="104"/>
      <c r="J11" s="104"/>
      <c r="K11" s="123"/>
      <c r="L11" s="459"/>
      <c r="M11" s="1140"/>
      <c r="N11" s="124" t="s">
        <v>804</v>
      </c>
      <c r="O11" s="461" t="s">
        <v>801</v>
      </c>
      <c r="P11" s="638">
        <f>+SUM('SPPD-15PROG. MENS PROD.SUBP ACC'!K54:N54)</f>
        <v>6800</v>
      </c>
      <c r="Q11" s="632">
        <f>+SUM('SPPD-15PROG. MENS PROD.SUBP ACC'!K55:N55)</f>
        <v>802355.5</v>
      </c>
      <c r="R11" s="638">
        <f>+SUM('SPPD-15PROG. MENS PROD.SUBP ACC'!O54:R54)</f>
        <v>29700</v>
      </c>
      <c r="S11" s="632">
        <f>+SUM('SPPD-15PROG. MENS PROD.SUBP ACC'!O55:R55)</f>
        <v>750644.5</v>
      </c>
      <c r="T11" s="638">
        <f>+SUM('SPPD-15PROG. MENS PROD.SUBP ACC'!S54:V54)</f>
        <v>21000</v>
      </c>
      <c r="U11" s="632">
        <f>+SUM('SPPD-15PROG. MENS PROD.SUBP ACC'!S55:V55)</f>
        <v>146000</v>
      </c>
      <c r="V11" s="639">
        <f>+T11+R11+P11</f>
        <v>57500</v>
      </c>
      <c r="W11" s="634">
        <f t="shared" si="2"/>
        <v>1699000</v>
      </c>
    </row>
    <row r="12" spans="1:25" ht="60" x14ac:dyDescent="0.2">
      <c r="A12" s="420"/>
      <c r="B12" s="421"/>
      <c r="C12" s="122"/>
      <c r="D12" s="255"/>
      <c r="E12" s="255"/>
      <c r="F12" s="415"/>
      <c r="G12" s="416"/>
      <c r="H12" s="255"/>
      <c r="I12" s="104"/>
      <c r="J12" s="104"/>
      <c r="K12" s="123"/>
      <c r="L12" s="459"/>
      <c r="M12" s="1140"/>
      <c r="N12" s="124" t="s">
        <v>1788</v>
      </c>
      <c r="O12" s="461" t="s">
        <v>801</v>
      </c>
      <c r="P12" s="631">
        <f>+SUM('SPPD-15PROG. MENS PROD.SUBP ACC'!K64:N64)</f>
        <v>4</v>
      </c>
      <c r="Q12" s="632">
        <f>+SUM('SPPD-15PROG. MENS PROD.SUBP ACC'!K65:N65)</f>
        <v>612425</v>
      </c>
      <c r="R12" s="631">
        <f>+SUM('SPPD-15PROG. MENS PROD.SUBP ACC'!O64:R64)</f>
        <v>4</v>
      </c>
      <c r="S12" s="632">
        <f>+SUM('SPPD-15PROG. MENS PROD.SUBP ACC'!O65:R65)</f>
        <v>619425</v>
      </c>
      <c r="T12" s="631">
        <f>+SUM('SPPD-15PROG. MENS PROD.SUBP ACC'!S64:V64)</f>
        <v>4</v>
      </c>
      <c r="U12" s="632">
        <f>+SUM('SPPD-15PROG. MENS PROD.SUBP ACC'!S65:V65)</f>
        <v>438860</v>
      </c>
      <c r="V12" s="639">
        <f t="shared" ref="V12:V15" si="3">+T12+R12+P12</f>
        <v>12</v>
      </c>
      <c r="W12" s="634">
        <f t="shared" si="2"/>
        <v>1670710</v>
      </c>
    </row>
    <row r="13" spans="1:25" ht="45" x14ac:dyDescent="0.2">
      <c r="A13" s="420"/>
      <c r="B13" s="421"/>
      <c r="C13" s="122"/>
      <c r="D13" s="255"/>
      <c r="E13" s="255"/>
      <c r="F13" s="415"/>
      <c r="G13" s="416"/>
      <c r="H13" s="255"/>
      <c r="I13" s="104"/>
      <c r="J13" s="104"/>
      <c r="K13" s="123"/>
      <c r="L13" s="459"/>
      <c r="M13" s="1140"/>
      <c r="N13" s="124" t="s">
        <v>805</v>
      </c>
      <c r="O13" s="462" t="s">
        <v>801</v>
      </c>
      <c r="P13" s="631">
        <f>+SUM('SPPD-15PROG. MENS PROD.SUBP ACC'!K82:N82)</f>
        <v>17</v>
      </c>
      <c r="Q13" s="632">
        <f>+SUM('SPPD-15PROG. MENS PROD.SUBP ACC'!K83:N83)</f>
        <v>1296717.29</v>
      </c>
      <c r="R13" s="631">
        <f>+SUM('SPPD-15PROG. MENS PROD.SUBP ACC'!O82:R82)</f>
        <v>26</v>
      </c>
      <c r="S13" s="632">
        <f>+SUM('SPPD-15PROG. MENS PROD.SUBP ACC'!O83:R83)</f>
        <v>2009772.72</v>
      </c>
      <c r="T13" s="631">
        <f>+SUM('SPPD-15PROG. MENS PROD.SUBP ACC'!S82:V82)</f>
        <v>22</v>
      </c>
      <c r="U13" s="632">
        <f>+SUM('SPPD-15PROG. MENS PROD.SUBP ACC'!S83:V83)</f>
        <v>1095972.99</v>
      </c>
      <c r="V13" s="639">
        <f t="shared" si="3"/>
        <v>65</v>
      </c>
      <c r="W13" s="634">
        <f t="shared" si="2"/>
        <v>4402463</v>
      </c>
    </row>
    <row r="14" spans="1:25" ht="45" x14ac:dyDescent="0.2">
      <c r="A14" s="420"/>
      <c r="B14" s="421"/>
      <c r="C14" s="122"/>
      <c r="D14" s="255"/>
      <c r="E14" s="255"/>
      <c r="F14" s="415"/>
      <c r="G14" s="416"/>
      <c r="H14" s="255"/>
      <c r="I14" s="104"/>
      <c r="J14" s="104"/>
      <c r="K14" s="123"/>
      <c r="L14" s="459"/>
      <c r="M14" s="1140"/>
      <c r="N14" s="124" t="s">
        <v>806</v>
      </c>
      <c r="O14" s="461" t="s">
        <v>801</v>
      </c>
      <c r="P14" s="631">
        <f>+SUM('SPPD-15PROG. MENS PROD.SUBP ACC'!K108:N108)</f>
        <v>14000</v>
      </c>
      <c r="Q14" s="632">
        <f>+SUM('SPPD-15PROG. MENS PROD.SUBP ACC'!K109:N109)</f>
        <v>287150</v>
      </c>
      <c r="R14" s="631">
        <f>+SUM('SPPD-15PROG. MENS PROD.SUBP ACC'!O108:R108)</f>
        <v>24000</v>
      </c>
      <c r="S14" s="632">
        <f>+SUM('SPPD-15PROG. MENS PROD.SUBP ACC'!O109:R109)</f>
        <v>260650</v>
      </c>
      <c r="T14" s="631">
        <f>+SUM('SPPD-15PROG. MENS PROD.SUBP ACC'!S108:V108)</f>
        <v>17000</v>
      </c>
      <c r="U14" s="632">
        <f>+SUM('SPPD-15PROG. MENS PROD.SUBP ACC'!S109:V109)</f>
        <v>122200</v>
      </c>
      <c r="V14" s="639">
        <f t="shared" si="3"/>
        <v>55000</v>
      </c>
      <c r="W14" s="634">
        <f t="shared" si="2"/>
        <v>670000</v>
      </c>
    </row>
    <row r="15" spans="1:25" ht="90" x14ac:dyDescent="0.2">
      <c r="A15" s="420"/>
      <c r="B15" s="421"/>
      <c r="C15" s="122"/>
      <c r="D15" s="255"/>
      <c r="E15" s="255"/>
      <c r="F15" s="415"/>
      <c r="G15" s="416"/>
      <c r="H15" s="255"/>
      <c r="I15" s="104"/>
      <c r="J15" s="104"/>
      <c r="K15" s="123"/>
      <c r="L15" s="457"/>
      <c r="M15" s="1141"/>
      <c r="N15" s="124" t="s">
        <v>807</v>
      </c>
      <c r="O15" s="461" t="s">
        <v>801</v>
      </c>
      <c r="P15" s="631">
        <f>+SUM('SPPD-15PROG. MENS PROD.SUBP ACC'!K120:N120)</f>
        <v>121</v>
      </c>
      <c r="Q15" s="632">
        <f>+SUM('SPPD-15PROG. MENS PROD.SUBP ACC'!K121:N121)</f>
        <v>120334</v>
      </c>
      <c r="R15" s="631">
        <f>+SUM('SPPD-15PROG. MENS PROD.SUBP ACC'!O120:R120)</f>
        <v>201</v>
      </c>
      <c r="S15" s="632">
        <f>+SUM('SPPD-15PROG. MENS PROD.SUBP ACC'!O121:R121)</f>
        <v>144333</v>
      </c>
      <c r="T15" s="631">
        <f>+SUM('SPPD-15PROG. MENS PROD.SUBP ACC'!S120:V120)</f>
        <v>178</v>
      </c>
      <c r="U15" s="632">
        <f>+SUM('SPPD-15PROG. MENS PROD.SUBP ACC'!S121:V121)</f>
        <v>129333</v>
      </c>
      <c r="V15" s="639">
        <f t="shared" si="3"/>
        <v>500</v>
      </c>
      <c r="W15" s="634">
        <f t="shared" ref="W15" si="4">Q15+S15+U15</f>
        <v>394000</v>
      </c>
    </row>
    <row r="16" spans="1:25" ht="60" x14ac:dyDescent="0.2">
      <c r="A16" s="420"/>
      <c r="B16" s="421"/>
      <c r="C16" s="122"/>
      <c r="D16" s="255"/>
      <c r="E16" s="255"/>
      <c r="F16" s="415"/>
      <c r="G16" s="416"/>
      <c r="H16" s="255"/>
      <c r="I16" s="104"/>
      <c r="J16" s="104"/>
      <c r="K16" s="123"/>
      <c r="L16" s="457"/>
      <c r="M16" s="419" t="s">
        <v>725</v>
      </c>
      <c r="N16" s="414" t="s">
        <v>810</v>
      </c>
      <c r="O16" s="460" t="s">
        <v>801</v>
      </c>
      <c r="P16" s="626">
        <f>+SUM(P17:P18)</f>
        <v>36</v>
      </c>
      <c r="Q16" s="635">
        <f>SUM(Q17:Q18)</f>
        <v>1710469</v>
      </c>
      <c r="R16" s="626">
        <f>+SUM(R17:R18)</f>
        <v>23</v>
      </c>
      <c r="S16" s="635">
        <f>SUM(S17:S18)</f>
        <v>913118</v>
      </c>
      <c r="T16" s="626">
        <f>+SUM(T17:T18)</f>
        <v>51</v>
      </c>
      <c r="U16" s="635">
        <f>SUM(U17:U18)</f>
        <v>1031955</v>
      </c>
      <c r="V16" s="627">
        <f>+SUM(V17:V18)</f>
        <v>110</v>
      </c>
      <c r="W16" s="637">
        <f>SUM(W17:W18)</f>
        <v>3655542</v>
      </c>
    </row>
    <row r="17" spans="1:23" ht="30" x14ac:dyDescent="0.2">
      <c r="A17" s="420"/>
      <c r="B17" s="421"/>
      <c r="C17" s="122"/>
      <c r="D17" s="255"/>
      <c r="E17" s="255"/>
      <c r="F17" s="415"/>
      <c r="G17" s="416"/>
      <c r="H17" s="255"/>
      <c r="I17" s="104"/>
      <c r="J17" s="104"/>
      <c r="K17" s="123"/>
      <c r="L17" s="458"/>
      <c r="M17" s="1139"/>
      <c r="N17" s="124" t="s">
        <v>811</v>
      </c>
      <c r="O17" s="462" t="s">
        <v>801</v>
      </c>
      <c r="P17" s="631">
        <f>+SUM('SPPD-15PROG. MENS PROD.SUBP ACC'!K138:N138)</f>
        <v>11</v>
      </c>
      <c r="Q17" s="640">
        <f>+SUM('SPPD-15PROG. MENS PROD.SUBP ACC'!K139:N139)</f>
        <v>913875</v>
      </c>
      <c r="R17" s="631">
        <f>+SUM('SPPD-15PROG. MENS PROD.SUBP ACC'!O138:R138)</f>
        <v>1</v>
      </c>
      <c r="S17" s="640">
        <f>+SUM('SPPD-15PROG. MENS PROD.SUBP ACC'!O139:R139)</f>
        <v>813993</v>
      </c>
      <c r="T17" s="631">
        <f>+SUM('SPPD-15PROG. MENS PROD.SUBP ACC'!S138:V138)</f>
        <v>3</v>
      </c>
      <c r="U17" s="640">
        <f>+SUM('SPPD-15PROG. MENS PROD.SUBP ACC'!S139:V139)</f>
        <v>844030</v>
      </c>
      <c r="V17" s="641">
        <f t="shared" ref="V17:V18" si="5">+T17+R17+P17</f>
        <v>15</v>
      </c>
      <c r="W17" s="642">
        <f>Q17+S17+U17</f>
        <v>2571898</v>
      </c>
    </row>
    <row r="18" spans="1:23" ht="45" x14ac:dyDescent="0.2">
      <c r="A18" s="420"/>
      <c r="B18" s="421"/>
      <c r="C18" s="122"/>
      <c r="D18" s="255"/>
      <c r="E18" s="255"/>
      <c r="F18" s="415"/>
      <c r="G18" s="416"/>
      <c r="H18" s="255"/>
      <c r="I18" s="104"/>
      <c r="J18" s="104"/>
      <c r="K18" s="123"/>
      <c r="L18" s="459"/>
      <c r="M18" s="1140"/>
      <c r="N18" s="124" t="s">
        <v>812</v>
      </c>
      <c r="O18" s="462" t="s">
        <v>801</v>
      </c>
      <c r="P18" s="631">
        <f>+SUM('SPPD-15PROG. MENS PROD.SUBP ACC'!K156:N156)</f>
        <v>25</v>
      </c>
      <c r="Q18" s="640">
        <f>+SUM('SPPD-15PROG. MENS PROD.SUBP ACC'!K157:N157)</f>
        <v>796594</v>
      </c>
      <c r="R18" s="631">
        <f>+SUM('SPPD-15PROG. MENS PROD.SUBP ACC'!O156:R156)</f>
        <v>22</v>
      </c>
      <c r="S18" s="640">
        <f>+SUM('SPPD-15PROG. MENS PROD.SUBP ACC'!O157:R157)</f>
        <v>99125</v>
      </c>
      <c r="T18" s="631">
        <f>+SUM('SPPD-15PROG. MENS PROD.SUBP ACC'!S156:V156)</f>
        <v>48</v>
      </c>
      <c r="U18" s="640">
        <f>+SUM('SPPD-15PROG. MENS PROD.SUBP ACC'!S157:V157)</f>
        <v>187925</v>
      </c>
      <c r="V18" s="641">
        <f t="shared" si="5"/>
        <v>95</v>
      </c>
      <c r="W18" s="642">
        <f t="shared" ref="W18" si="6">Q18+S18+U18</f>
        <v>1083644</v>
      </c>
    </row>
    <row r="19" spans="1:23" ht="45" x14ac:dyDescent="0.2">
      <c r="A19" s="420"/>
      <c r="B19" s="421"/>
      <c r="C19" s="122"/>
      <c r="D19" s="255"/>
      <c r="E19" s="255"/>
      <c r="F19" s="415"/>
      <c r="G19" s="416"/>
      <c r="H19" s="255"/>
      <c r="I19" s="104"/>
      <c r="J19" s="104"/>
      <c r="K19" s="123"/>
      <c r="L19" s="457"/>
      <c r="M19" s="419" t="s">
        <v>726</v>
      </c>
      <c r="N19" s="414" t="s">
        <v>808</v>
      </c>
      <c r="O19" s="460" t="s">
        <v>801</v>
      </c>
      <c r="P19" s="626">
        <f>+P20</f>
        <v>0</v>
      </c>
      <c r="Q19" s="635">
        <f>+Q20+Q21</f>
        <v>162000</v>
      </c>
      <c r="R19" s="626">
        <f>+R20</f>
        <v>80000</v>
      </c>
      <c r="S19" s="635">
        <f>+S20+S21</f>
        <v>162000</v>
      </c>
      <c r="T19" s="626">
        <f>+T20</f>
        <v>40000</v>
      </c>
      <c r="U19" s="635">
        <f>+U20+U21</f>
        <v>962000</v>
      </c>
      <c r="V19" s="627">
        <f>+V20</f>
        <v>120000</v>
      </c>
      <c r="W19" s="637">
        <f>+W20+W21</f>
        <v>1286000</v>
      </c>
    </row>
    <row r="20" spans="1:23" ht="45.75" thickBot="1" x14ac:dyDescent="0.25">
      <c r="A20" s="420"/>
      <c r="B20" s="421"/>
      <c r="C20" s="122"/>
      <c r="D20" s="255"/>
      <c r="E20" s="255"/>
      <c r="F20" s="415"/>
      <c r="G20" s="416"/>
      <c r="H20" s="255"/>
      <c r="I20" s="104"/>
      <c r="J20" s="104"/>
      <c r="K20" s="123"/>
      <c r="L20" s="458"/>
      <c r="M20" s="514"/>
      <c r="N20" s="515" t="s">
        <v>809</v>
      </c>
      <c r="O20" s="516" t="s">
        <v>801</v>
      </c>
      <c r="P20" s="644">
        <f>+SUM('SPPD-15PROG. MENS PROD.SUBP ACC'!K186:N186)</f>
        <v>0</v>
      </c>
      <c r="Q20" s="643">
        <f>+SUM('SPPD-15PROG. MENS PROD.SUBP ACC'!K187:N187)</f>
        <v>0</v>
      </c>
      <c r="R20" s="644">
        <f>+SUM('SPPD-15PROG. MENS PROD.SUBP ACC'!O186:R186)</f>
        <v>80000</v>
      </c>
      <c r="S20" s="643">
        <f>+SUM('SPPD-15PROG. MENS PROD.SUBP ACC'!O187:R187)</f>
        <v>0</v>
      </c>
      <c r="T20" s="644">
        <f>+SUM('SPPD-15PROG. MENS PROD.SUBP ACC'!S186:V186)</f>
        <v>40000</v>
      </c>
      <c r="U20" s="643">
        <f>+SUM('SPPD-15PROG. MENS PROD.SUBP ACC'!S187:V187)</f>
        <v>0</v>
      </c>
      <c r="V20" s="645">
        <f>+T20+R20+P20</f>
        <v>120000</v>
      </c>
      <c r="W20" s="646">
        <f>Q20+S20+U20</f>
        <v>0</v>
      </c>
    </row>
    <row r="21" spans="1:23" ht="45.75" thickBot="1" x14ac:dyDescent="0.25">
      <c r="A21" s="5"/>
      <c r="B21" s="5"/>
      <c r="C21" s="459"/>
      <c r="D21" s="459"/>
      <c r="E21" s="459"/>
      <c r="F21" s="459"/>
      <c r="G21" s="459"/>
      <c r="H21" s="459"/>
      <c r="I21" s="459"/>
      <c r="J21" s="459"/>
      <c r="K21" s="459"/>
      <c r="L21" s="459"/>
      <c r="M21" s="514"/>
      <c r="N21" s="515" t="s">
        <v>1759</v>
      </c>
      <c r="O21" s="516" t="s">
        <v>801</v>
      </c>
      <c r="P21" s="644">
        <f>+SUM('SPPD-15PROG. MENS PROD.SUBP ACC'!K192:N192)</f>
        <v>0</v>
      </c>
      <c r="Q21" s="643">
        <f>+SUM('SPPD-15PROG. MENS PROD.SUBP ACC'!K193:N193)</f>
        <v>162000</v>
      </c>
      <c r="R21" s="644">
        <f>+SUM('SPPD-15PROG. MENS PROD.SUBP ACC'!O192:R192)</f>
        <v>0</v>
      </c>
      <c r="S21" s="643">
        <f>+SUM('SPPD-15PROG. MENS PROD.SUBP ACC'!O193:R193)</f>
        <v>162000</v>
      </c>
      <c r="T21" s="644">
        <f>+SUM('SPPD-15PROG. MENS PROD.SUBP ACC'!S192:V192)</f>
        <v>1467</v>
      </c>
      <c r="U21" s="643">
        <f>+SUM('SPPD-15PROG. MENS PROD.SUBP ACC'!S193:V193)</f>
        <v>962000</v>
      </c>
      <c r="V21" s="645">
        <f>+T21+R21+P21</f>
        <v>1467</v>
      </c>
      <c r="W21" s="646">
        <f>Q21+S21+U21</f>
        <v>1286000</v>
      </c>
    </row>
    <row r="22" spans="1:23" ht="15.75" thickBot="1" x14ac:dyDescent="0.25">
      <c r="C22" s="5"/>
      <c r="D22" s="5"/>
      <c r="E22" s="5"/>
      <c r="F22" s="5"/>
      <c r="G22" s="118"/>
      <c r="H22" s="5"/>
      <c r="I22" s="5"/>
      <c r="J22" s="5"/>
      <c r="K22" s="5"/>
      <c r="L22" s="5"/>
      <c r="M22" s="1134" t="s">
        <v>727</v>
      </c>
      <c r="N22" s="1135"/>
      <c r="O22" s="1135"/>
      <c r="P22" s="1136"/>
      <c r="Q22" s="647">
        <f>+Q19+Q16+Q9+Q7</f>
        <v>12508928.789999999</v>
      </c>
      <c r="R22" s="648"/>
      <c r="S22" s="647">
        <f>+S19+S16+S9+S7</f>
        <v>12018193.219999999</v>
      </c>
      <c r="T22" s="652"/>
      <c r="U22" s="647">
        <f>+U19+U16+U9+U7</f>
        <v>9865877.9900000002</v>
      </c>
      <c r="V22" s="652"/>
      <c r="W22" s="647">
        <f>+W19+W16+W9+W7</f>
        <v>34393000</v>
      </c>
    </row>
    <row r="24" spans="1:23" ht="15" hidden="1" x14ac:dyDescent="0.2">
      <c r="U24" s="1127" t="s">
        <v>1237</v>
      </c>
      <c r="V24" s="1127"/>
      <c r="W24" s="649">
        <v>34393000</v>
      </c>
    </row>
    <row r="25" spans="1:23" ht="15.75" hidden="1" x14ac:dyDescent="0.2">
      <c r="V25" s="622"/>
      <c r="W25" s="653"/>
    </row>
    <row r="26" spans="1:23" ht="15" hidden="1" x14ac:dyDescent="0.2">
      <c r="U26" s="1127" t="s">
        <v>1238</v>
      </c>
      <c r="V26" s="1127"/>
      <c r="W26" s="650">
        <f>+W22-W24</f>
        <v>0</v>
      </c>
    </row>
    <row r="27" spans="1:23" hidden="1" x14ac:dyDescent="0.2"/>
  </sheetData>
  <mergeCells count="30">
    <mergeCell ref="A1:V1"/>
    <mergeCell ref="A3:G4"/>
    <mergeCell ref="H3:K3"/>
    <mergeCell ref="M3:N6"/>
    <mergeCell ref="P3:W3"/>
    <mergeCell ref="H4:H6"/>
    <mergeCell ref="I4:K4"/>
    <mergeCell ref="R4:S4"/>
    <mergeCell ref="P4:Q4"/>
    <mergeCell ref="V4:W4"/>
    <mergeCell ref="A5:A6"/>
    <mergeCell ref="B5:B6"/>
    <mergeCell ref="C5:G5"/>
    <mergeCell ref="I5:I6"/>
    <mergeCell ref="J5:J6"/>
    <mergeCell ref="K5:K6"/>
    <mergeCell ref="M22:P22"/>
    <mergeCell ref="P5:P6"/>
    <mergeCell ref="Q5:Q6"/>
    <mergeCell ref="R5:R6"/>
    <mergeCell ref="S5:S6"/>
    <mergeCell ref="M17:M18"/>
    <mergeCell ref="M10:M15"/>
    <mergeCell ref="U24:V24"/>
    <mergeCell ref="U26:V26"/>
    <mergeCell ref="V5:V6"/>
    <mergeCell ref="W5:W6"/>
    <mergeCell ref="T4:U4"/>
    <mergeCell ref="T5:T6"/>
    <mergeCell ref="U5:U6"/>
  </mergeCells>
  <pageMargins left="0.19685039370078741" right="0.19685039370078741" top="0.74803149606299213" bottom="0.74803149606299213" header="0.31496062992125984" footer="0.31496062992125984"/>
  <pageSetup scale="4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5">
    <tabColor theme="4"/>
    <pageSetUpPr fitToPage="1"/>
  </sheetPr>
  <dimension ref="A1:AM671"/>
  <sheetViews>
    <sheetView topLeftCell="C1" zoomScale="70" zoomScaleNormal="70" zoomScaleSheetLayoutView="85" workbookViewId="0">
      <selection activeCell="C200" sqref="A200:XFD203"/>
    </sheetView>
  </sheetViews>
  <sheetFormatPr baseColWidth="10" defaultColWidth="11.42578125" defaultRowHeight="15.75" x14ac:dyDescent="0.25"/>
  <cols>
    <col min="1" max="1" width="3.7109375" style="528" customWidth="1"/>
    <col min="2" max="2" width="4.42578125" style="528" customWidth="1"/>
    <col min="3" max="3" width="4.5703125" style="528" customWidth="1"/>
    <col min="4" max="5" width="3.5703125" style="528" customWidth="1"/>
    <col min="6" max="6" width="3.7109375" style="528" customWidth="1"/>
    <col min="7" max="7" width="7.140625" style="541" customWidth="1"/>
    <col min="8" max="8" width="28.5703125" style="621" customWidth="1"/>
    <col min="9" max="9" width="12.7109375" style="541" bestFit="1" customWidth="1"/>
    <col min="10" max="10" width="10.5703125" style="541" bestFit="1" customWidth="1"/>
    <col min="11" max="13" width="17.28515625" style="622" bestFit="1" customWidth="1"/>
    <col min="14" max="22" width="19.85546875" style="622" bestFit="1" customWidth="1"/>
    <col min="23" max="23" width="24.5703125" style="581" bestFit="1" customWidth="1"/>
    <col min="24" max="24" width="0" style="541" hidden="1" customWidth="1"/>
    <col min="25" max="25" width="13.7109375" style="541" hidden="1" customWidth="1"/>
    <col min="26" max="26" width="0" style="541" hidden="1" customWidth="1"/>
    <col min="27" max="27" width="12.42578125" style="541" hidden="1" customWidth="1"/>
    <col min="28" max="28" width="0" style="541" hidden="1" customWidth="1"/>
    <col min="29" max="30" width="12.5703125" style="541" hidden="1" customWidth="1"/>
    <col min="31" max="34" width="0" style="541" hidden="1" customWidth="1"/>
    <col min="35" max="35" width="15.7109375" style="541" hidden="1" customWidth="1"/>
    <col min="36" max="36" width="0" style="541" hidden="1" customWidth="1"/>
    <col min="37" max="37" width="17.7109375" style="541" hidden="1" customWidth="1"/>
    <col min="38" max="39" width="0" style="541" hidden="1" customWidth="1"/>
    <col min="40" max="16384" width="11.42578125" style="541"/>
  </cols>
  <sheetData>
    <row r="1" spans="1:39" ht="22.5" customHeight="1" thickBot="1" x14ac:dyDescent="0.3">
      <c r="A1" s="539" t="s">
        <v>735</v>
      </c>
      <c r="B1" s="540"/>
      <c r="C1" s="540"/>
      <c r="D1" s="540"/>
      <c r="E1" s="540"/>
      <c r="F1" s="540"/>
      <c r="G1" s="1189" t="s">
        <v>735</v>
      </c>
      <c r="H1" s="1189"/>
      <c r="I1" s="1189"/>
      <c r="J1" s="1189"/>
      <c r="K1" s="1189"/>
      <c r="L1" s="1189"/>
      <c r="M1" s="1189"/>
      <c r="N1" s="1189"/>
      <c r="O1" s="1189"/>
      <c r="P1" s="1189"/>
      <c r="Q1" s="1189"/>
      <c r="R1" s="1189"/>
      <c r="S1" s="1189"/>
      <c r="T1" s="1189"/>
      <c r="U1" s="1189"/>
      <c r="V1" s="1190"/>
      <c r="W1" s="522" t="s">
        <v>736</v>
      </c>
      <c r="X1" s="1225" t="s">
        <v>737</v>
      </c>
      <c r="Y1" s="1226"/>
      <c r="Z1" s="1226"/>
      <c r="AA1" s="1226"/>
      <c r="AB1" s="1226"/>
      <c r="AC1" s="1226"/>
      <c r="AD1" s="1226"/>
      <c r="AE1" s="1226"/>
      <c r="AF1" s="1226"/>
      <c r="AG1" s="1227"/>
      <c r="AH1" s="1228" t="s">
        <v>17</v>
      </c>
      <c r="AI1" s="1228"/>
    </row>
    <row r="2" spans="1:39" ht="51" customHeight="1" x14ac:dyDescent="0.25">
      <c r="A2" s="1256" t="s">
        <v>738</v>
      </c>
      <c r="B2" s="1254" t="s">
        <v>739</v>
      </c>
      <c r="C2" s="1254" t="s">
        <v>740</v>
      </c>
      <c r="D2" s="1254" t="s">
        <v>741</v>
      </c>
      <c r="E2" s="1254" t="s">
        <v>742</v>
      </c>
      <c r="F2" s="1258" t="s">
        <v>743</v>
      </c>
      <c r="G2" s="1244" t="s">
        <v>744</v>
      </c>
      <c r="H2" s="1245"/>
      <c r="I2" s="1248" t="s">
        <v>716</v>
      </c>
      <c r="J2" s="1242"/>
      <c r="K2" s="1238" t="s">
        <v>745</v>
      </c>
      <c r="L2" s="1239"/>
      <c r="M2" s="1239"/>
      <c r="N2" s="1239"/>
      <c r="O2" s="1239"/>
      <c r="P2" s="1239"/>
      <c r="Q2" s="1239"/>
      <c r="R2" s="1239"/>
      <c r="S2" s="1239"/>
      <c r="T2" s="1239"/>
      <c r="U2" s="1239"/>
      <c r="V2" s="1239"/>
      <c r="W2" s="1240"/>
      <c r="X2" s="1229" t="s">
        <v>746</v>
      </c>
      <c r="Y2" s="1231" t="s">
        <v>747</v>
      </c>
      <c r="Z2" s="1231" t="s">
        <v>716</v>
      </c>
      <c r="AA2" s="1231" t="s">
        <v>748</v>
      </c>
      <c r="AB2" s="1231" t="s">
        <v>749</v>
      </c>
      <c r="AC2" s="1231" t="s">
        <v>750</v>
      </c>
      <c r="AD2" s="1233" t="s">
        <v>751</v>
      </c>
      <c r="AE2" s="1233" t="s">
        <v>752</v>
      </c>
      <c r="AF2" s="1235" t="s">
        <v>753</v>
      </c>
      <c r="AG2" s="1235"/>
      <c r="AH2" s="1235"/>
      <c r="AI2" s="1236" t="s">
        <v>754</v>
      </c>
    </row>
    <row r="3" spans="1:39" ht="100.5" customHeight="1" thickBot="1" x14ac:dyDescent="0.3">
      <c r="A3" s="1257"/>
      <c r="B3" s="1255"/>
      <c r="C3" s="1255"/>
      <c r="D3" s="1255"/>
      <c r="E3" s="1255"/>
      <c r="F3" s="1259"/>
      <c r="G3" s="1246"/>
      <c r="H3" s="1247"/>
      <c r="I3" s="1249"/>
      <c r="J3" s="1243"/>
      <c r="K3" s="542" t="s">
        <v>755</v>
      </c>
      <c r="L3" s="543" t="s">
        <v>756</v>
      </c>
      <c r="M3" s="543" t="s">
        <v>757</v>
      </c>
      <c r="N3" s="543" t="s">
        <v>758</v>
      </c>
      <c r="O3" s="543" t="s">
        <v>759</v>
      </c>
      <c r="P3" s="543" t="s">
        <v>760</v>
      </c>
      <c r="Q3" s="543" t="s">
        <v>761</v>
      </c>
      <c r="R3" s="543" t="s">
        <v>762</v>
      </c>
      <c r="S3" s="543" t="s">
        <v>763</v>
      </c>
      <c r="T3" s="543" t="s">
        <v>764</v>
      </c>
      <c r="U3" s="543" t="s">
        <v>765</v>
      </c>
      <c r="V3" s="544" t="s">
        <v>766</v>
      </c>
      <c r="W3" s="545" t="s">
        <v>767</v>
      </c>
      <c r="X3" s="1230"/>
      <c r="Y3" s="1232"/>
      <c r="Z3" s="1232"/>
      <c r="AA3" s="1232"/>
      <c r="AB3" s="1232"/>
      <c r="AC3" s="1232"/>
      <c r="AD3" s="1234"/>
      <c r="AE3" s="1234"/>
      <c r="AF3" s="546" t="s">
        <v>768</v>
      </c>
      <c r="AG3" s="546" t="s">
        <v>769</v>
      </c>
      <c r="AH3" s="546" t="s">
        <v>770</v>
      </c>
      <c r="AI3" s="1237"/>
      <c r="AJ3" s="1170" t="s">
        <v>1812</v>
      </c>
      <c r="AK3" s="1171"/>
      <c r="AL3" s="1171"/>
      <c r="AM3" s="1172"/>
    </row>
    <row r="4" spans="1:39" ht="36" customHeight="1" x14ac:dyDescent="0.25">
      <c r="A4" s="1203">
        <v>33</v>
      </c>
      <c r="B4" s="1205">
        <v>0</v>
      </c>
      <c r="C4" s="1205">
        <v>0</v>
      </c>
      <c r="D4" s="1205">
        <v>1</v>
      </c>
      <c r="E4" s="1205">
        <v>0</v>
      </c>
      <c r="F4" s="1207">
        <v>0</v>
      </c>
      <c r="G4" s="1211" t="str">
        <f>+'SPPD-14 POA'!N7</f>
        <v>Dirección y coordinación</v>
      </c>
      <c r="H4" s="1212"/>
      <c r="I4" s="1222" t="s">
        <v>813</v>
      </c>
      <c r="J4" s="547" t="s">
        <v>718</v>
      </c>
      <c r="K4" s="548">
        <f>+K6</f>
        <v>1</v>
      </c>
      <c r="L4" s="548">
        <f t="shared" ref="L4:V4" si="0">+L6</f>
        <v>1</v>
      </c>
      <c r="M4" s="548">
        <f t="shared" si="0"/>
        <v>1</v>
      </c>
      <c r="N4" s="548">
        <f t="shared" si="0"/>
        <v>1</v>
      </c>
      <c r="O4" s="548">
        <f t="shared" si="0"/>
        <v>1</v>
      </c>
      <c r="P4" s="548">
        <f t="shared" si="0"/>
        <v>1</v>
      </c>
      <c r="Q4" s="548">
        <f t="shared" si="0"/>
        <v>1</v>
      </c>
      <c r="R4" s="548">
        <f t="shared" si="0"/>
        <v>1</v>
      </c>
      <c r="S4" s="548">
        <f t="shared" si="0"/>
        <v>1</v>
      </c>
      <c r="T4" s="548">
        <f t="shared" si="0"/>
        <v>1</v>
      </c>
      <c r="U4" s="548">
        <f t="shared" si="0"/>
        <v>1</v>
      </c>
      <c r="V4" s="548">
        <f t="shared" si="0"/>
        <v>1</v>
      </c>
      <c r="W4" s="523">
        <f t="shared" ref="W4:W66" si="1">SUM(K4:V4)</f>
        <v>12</v>
      </c>
      <c r="X4" s="549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1"/>
      <c r="AJ4" s="1173" t="s">
        <v>1813</v>
      </c>
      <c r="AK4" s="1173"/>
      <c r="AL4" s="1173"/>
      <c r="AM4" s="1173"/>
    </row>
    <row r="5" spans="1:39" ht="30.75" customHeight="1" thickBot="1" x14ac:dyDescent="0.3">
      <c r="A5" s="1204"/>
      <c r="B5" s="1206"/>
      <c r="C5" s="1206"/>
      <c r="D5" s="1206"/>
      <c r="E5" s="1206"/>
      <c r="F5" s="1208"/>
      <c r="G5" s="1213"/>
      <c r="H5" s="1214"/>
      <c r="I5" s="1223"/>
      <c r="J5" s="552" t="s">
        <v>719</v>
      </c>
      <c r="K5" s="553">
        <f t="shared" ref="K5:V5" si="2">+K13+K27+K7</f>
        <v>1022163</v>
      </c>
      <c r="L5" s="553">
        <f t="shared" si="2"/>
        <v>1007150</v>
      </c>
      <c r="M5" s="553">
        <f t="shared" si="2"/>
        <v>985750</v>
      </c>
      <c r="N5" s="553">
        <f t="shared" si="2"/>
        <v>1666183</v>
      </c>
      <c r="O5" s="553">
        <f t="shared" si="2"/>
        <v>991830</v>
      </c>
      <c r="P5" s="553">
        <f t="shared" si="2"/>
        <v>1095540</v>
      </c>
      <c r="Q5" s="553">
        <f t="shared" si="2"/>
        <v>1509127</v>
      </c>
      <c r="R5" s="553">
        <f t="shared" si="2"/>
        <v>1906300</v>
      </c>
      <c r="S5" s="553">
        <f t="shared" si="2"/>
        <v>1223445</v>
      </c>
      <c r="T5" s="553">
        <f t="shared" si="2"/>
        <v>1099950</v>
      </c>
      <c r="U5" s="553">
        <f t="shared" si="2"/>
        <v>1369514</v>
      </c>
      <c r="V5" s="553">
        <f t="shared" si="2"/>
        <v>1124761</v>
      </c>
      <c r="W5" s="524">
        <f>SUM(K5:V5)</f>
        <v>15001713</v>
      </c>
      <c r="X5" s="554"/>
      <c r="Y5" s="555"/>
      <c r="Z5" s="555"/>
      <c r="AA5" s="555"/>
      <c r="AB5" s="555"/>
      <c r="AC5" s="555"/>
      <c r="AD5" s="555"/>
      <c r="AE5" s="555"/>
      <c r="AF5" s="555"/>
      <c r="AG5" s="555"/>
      <c r="AH5" s="555"/>
      <c r="AI5" s="556"/>
      <c r="AJ5" s="1174"/>
      <c r="AK5" s="1174"/>
      <c r="AL5" s="1174"/>
      <c r="AM5" s="1174"/>
    </row>
    <row r="6" spans="1:39" ht="36" customHeight="1" x14ac:dyDescent="0.25">
      <c r="A6" s="557"/>
      <c r="B6" s="558"/>
      <c r="C6" s="558"/>
      <c r="D6" s="558"/>
      <c r="E6" s="558"/>
      <c r="F6" s="559"/>
      <c r="G6" s="560"/>
      <c r="H6" s="1220" t="str">
        <f>+'SPPD-14 POA'!N8</f>
        <v>Dirección y coordinación</v>
      </c>
      <c r="I6" s="1217" t="s">
        <v>813</v>
      </c>
      <c r="J6" s="561" t="s">
        <v>718</v>
      </c>
      <c r="K6" s="569">
        <f>+K8+K10</f>
        <v>1</v>
      </c>
      <c r="L6" s="569">
        <f t="shared" ref="L6:V6" si="3">+L8+L10</f>
        <v>1</v>
      </c>
      <c r="M6" s="569">
        <f t="shared" si="3"/>
        <v>1</v>
      </c>
      <c r="N6" s="569">
        <f t="shared" si="3"/>
        <v>1</v>
      </c>
      <c r="O6" s="569">
        <f t="shared" si="3"/>
        <v>1</v>
      </c>
      <c r="P6" s="569">
        <f t="shared" si="3"/>
        <v>1</v>
      </c>
      <c r="Q6" s="569">
        <f t="shared" si="3"/>
        <v>1</v>
      </c>
      <c r="R6" s="569">
        <f t="shared" si="3"/>
        <v>1</v>
      </c>
      <c r="S6" s="569">
        <f t="shared" si="3"/>
        <v>1</v>
      </c>
      <c r="T6" s="569">
        <f t="shared" si="3"/>
        <v>1</v>
      </c>
      <c r="U6" s="569">
        <f t="shared" si="3"/>
        <v>1</v>
      </c>
      <c r="V6" s="569">
        <f t="shared" si="3"/>
        <v>1</v>
      </c>
      <c r="W6" s="523">
        <v>12</v>
      </c>
      <c r="X6" s="549"/>
      <c r="Y6" s="550"/>
      <c r="Z6" s="550"/>
      <c r="AA6" s="550"/>
      <c r="AB6" s="550"/>
      <c r="AC6" s="550"/>
      <c r="AD6" s="550"/>
      <c r="AE6" s="550"/>
      <c r="AF6" s="550"/>
      <c r="AG6" s="550"/>
      <c r="AH6" s="550"/>
      <c r="AI6" s="551"/>
      <c r="AJ6" s="1174"/>
      <c r="AK6" s="1174"/>
      <c r="AL6" s="1174"/>
      <c r="AM6" s="1174"/>
    </row>
    <row r="7" spans="1:39" ht="30.75" customHeight="1" x14ac:dyDescent="0.25">
      <c r="A7" s="557"/>
      <c r="B7" s="558"/>
      <c r="C7" s="558"/>
      <c r="D7" s="558"/>
      <c r="E7" s="558"/>
      <c r="F7" s="559"/>
      <c r="G7" s="562"/>
      <c r="H7" s="1197"/>
      <c r="I7" s="1224"/>
      <c r="J7" s="563" t="s">
        <v>719</v>
      </c>
      <c r="K7" s="564">
        <f>+K9+K11</f>
        <v>975163</v>
      </c>
      <c r="L7" s="564">
        <f t="shared" ref="L7:V7" si="4">+L9+L11</f>
        <v>955100</v>
      </c>
      <c r="M7" s="564">
        <f t="shared" si="4"/>
        <v>944750</v>
      </c>
      <c r="N7" s="564">
        <f t="shared" si="4"/>
        <v>1591250</v>
      </c>
      <c r="O7" s="564">
        <f t="shared" si="4"/>
        <v>954350</v>
      </c>
      <c r="P7" s="564">
        <f t="shared" si="4"/>
        <v>1044900</v>
      </c>
      <c r="Q7" s="564">
        <f t="shared" si="4"/>
        <v>1487427</v>
      </c>
      <c r="R7" s="564">
        <f t="shared" si="4"/>
        <v>1810300</v>
      </c>
      <c r="S7" s="564">
        <f t="shared" si="4"/>
        <v>1198050</v>
      </c>
      <c r="T7" s="564">
        <f t="shared" si="4"/>
        <v>1000250</v>
      </c>
      <c r="U7" s="564">
        <f t="shared" si="4"/>
        <v>1341124</v>
      </c>
      <c r="V7" s="564">
        <f t="shared" si="4"/>
        <v>1116776</v>
      </c>
      <c r="W7" s="524">
        <f t="shared" si="1"/>
        <v>14419440</v>
      </c>
      <c r="X7" s="554"/>
      <c r="Y7" s="555"/>
      <c r="Z7" s="555"/>
      <c r="AA7" s="555"/>
      <c r="AB7" s="555"/>
      <c r="AC7" s="555"/>
      <c r="AD7" s="555"/>
      <c r="AE7" s="555"/>
      <c r="AF7" s="555"/>
      <c r="AG7" s="555"/>
      <c r="AH7" s="555"/>
      <c r="AI7" s="556"/>
      <c r="AJ7" s="1174"/>
      <c r="AK7" s="1174"/>
      <c r="AL7" s="1174"/>
      <c r="AM7" s="1174"/>
    </row>
    <row r="8" spans="1:39" ht="51" customHeight="1" x14ac:dyDescent="0.25">
      <c r="A8" s="557"/>
      <c r="B8" s="558"/>
      <c r="C8" s="558"/>
      <c r="D8" s="558"/>
      <c r="E8" s="558"/>
      <c r="F8" s="559"/>
      <c r="G8" s="560"/>
      <c r="H8" s="1179" t="s">
        <v>1225</v>
      </c>
      <c r="I8" s="1181"/>
      <c r="J8" s="572" t="s">
        <v>718</v>
      </c>
      <c r="K8" s="573">
        <v>1</v>
      </c>
      <c r="L8" s="574">
        <v>1</v>
      </c>
      <c r="M8" s="574">
        <v>1</v>
      </c>
      <c r="N8" s="574">
        <v>1</v>
      </c>
      <c r="O8" s="574">
        <v>1</v>
      </c>
      <c r="P8" s="574">
        <v>1</v>
      </c>
      <c r="Q8" s="574">
        <v>1</v>
      </c>
      <c r="R8" s="574">
        <v>1</v>
      </c>
      <c r="S8" s="574">
        <v>1</v>
      </c>
      <c r="T8" s="574">
        <v>1</v>
      </c>
      <c r="U8" s="574">
        <v>1</v>
      </c>
      <c r="V8" s="575">
        <v>1</v>
      </c>
      <c r="W8" s="527">
        <f t="shared" si="1"/>
        <v>12</v>
      </c>
      <c r="X8" s="565"/>
      <c r="Y8" s="566"/>
      <c r="Z8" s="566"/>
      <c r="AA8" s="566"/>
      <c r="AB8" s="566"/>
      <c r="AC8" s="566"/>
      <c r="AD8" s="566"/>
      <c r="AE8" s="566"/>
      <c r="AF8" s="566"/>
      <c r="AG8" s="566"/>
      <c r="AH8" s="566"/>
      <c r="AI8" s="567"/>
    </row>
    <row r="9" spans="1:39" ht="51" customHeight="1" x14ac:dyDescent="0.25">
      <c r="A9" s="557"/>
      <c r="B9" s="558"/>
      <c r="C9" s="558"/>
      <c r="D9" s="558"/>
      <c r="E9" s="558"/>
      <c r="F9" s="559"/>
      <c r="G9" s="562"/>
      <c r="H9" s="1180"/>
      <c r="I9" s="1182"/>
      <c r="J9" s="563" t="s">
        <v>719</v>
      </c>
      <c r="K9" s="564">
        <v>204160</v>
      </c>
      <c r="L9" s="564">
        <v>254100</v>
      </c>
      <c r="M9" s="564">
        <v>320750</v>
      </c>
      <c r="N9" s="564">
        <v>967250</v>
      </c>
      <c r="O9" s="564">
        <v>330350</v>
      </c>
      <c r="P9" s="564">
        <v>420900</v>
      </c>
      <c r="Q9" s="564">
        <v>588750</v>
      </c>
      <c r="R9" s="564">
        <v>1186300</v>
      </c>
      <c r="S9" s="564">
        <v>574050</v>
      </c>
      <c r="T9" s="564">
        <v>376250</v>
      </c>
      <c r="U9" s="564">
        <v>717124</v>
      </c>
      <c r="V9" s="564">
        <v>226150</v>
      </c>
      <c r="W9" s="524">
        <f>SUM(K9:V9)</f>
        <v>6166134</v>
      </c>
      <c r="X9" s="554"/>
      <c r="Y9" s="555"/>
      <c r="Z9" s="555"/>
      <c r="AA9" s="555"/>
      <c r="AB9" s="555"/>
      <c r="AC9" s="555"/>
      <c r="AD9" s="555"/>
      <c r="AE9" s="555"/>
      <c r="AF9" s="555"/>
      <c r="AG9" s="555"/>
      <c r="AH9" s="555"/>
      <c r="AI9" s="556"/>
    </row>
    <row r="10" spans="1:39" ht="36" customHeight="1" x14ac:dyDescent="0.25">
      <c r="A10" s="557"/>
      <c r="B10" s="558"/>
      <c r="C10" s="558"/>
      <c r="D10" s="558"/>
      <c r="E10" s="558"/>
      <c r="F10" s="559"/>
      <c r="G10" s="560"/>
      <c r="H10" s="1179" t="s">
        <v>1226</v>
      </c>
      <c r="I10" s="1181"/>
      <c r="J10" s="572" t="s">
        <v>718</v>
      </c>
      <c r="K10" s="573">
        <v>0</v>
      </c>
      <c r="L10" s="573">
        <v>0</v>
      </c>
      <c r="M10" s="573">
        <v>0</v>
      </c>
      <c r="N10" s="573">
        <v>0</v>
      </c>
      <c r="O10" s="573">
        <v>0</v>
      </c>
      <c r="P10" s="573">
        <v>0</v>
      </c>
      <c r="Q10" s="573">
        <v>0</v>
      </c>
      <c r="R10" s="573">
        <v>0</v>
      </c>
      <c r="S10" s="573">
        <v>0</v>
      </c>
      <c r="T10" s="573">
        <v>0</v>
      </c>
      <c r="U10" s="573">
        <v>0</v>
      </c>
      <c r="V10" s="573">
        <v>0</v>
      </c>
      <c r="W10" s="527">
        <f>SUM(K10:V10)</f>
        <v>0</v>
      </c>
      <c r="X10" s="565"/>
      <c r="Y10" s="566"/>
      <c r="Z10" s="566"/>
      <c r="AA10" s="566"/>
      <c r="AB10" s="566"/>
      <c r="AC10" s="566"/>
      <c r="AD10" s="566"/>
      <c r="AE10" s="566"/>
      <c r="AF10" s="566"/>
      <c r="AG10" s="566"/>
      <c r="AH10" s="566"/>
      <c r="AI10" s="567"/>
    </row>
    <row r="11" spans="1:39" ht="30.75" customHeight="1" thickBot="1" x14ac:dyDescent="0.3">
      <c r="A11" s="557"/>
      <c r="B11" s="558"/>
      <c r="C11" s="558"/>
      <c r="D11" s="558"/>
      <c r="E11" s="558"/>
      <c r="F11" s="559"/>
      <c r="G11" s="562"/>
      <c r="H11" s="1180"/>
      <c r="I11" s="1182"/>
      <c r="J11" s="563" t="s">
        <v>719</v>
      </c>
      <c r="K11" s="564">
        <v>771003</v>
      </c>
      <c r="L11" s="564">
        <v>701000</v>
      </c>
      <c r="M11" s="564">
        <v>624000</v>
      </c>
      <c r="N11" s="564">
        <v>624000</v>
      </c>
      <c r="O11" s="564">
        <v>624000</v>
      </c>
      <c r="P11" s="564">
        <v>624000</v>
      </c>
      <c r="Q11" s="564">
        <v>898677</v>
      </c>
      <c r="R11" s="564">
        <v>624000</v>
      </c>
      <c r="S11" s="564">
        <v>624000</v>
      </c>
      <c r="T11" s="564">
        <v>624000</v>
      </c>
      <c r="U11" s="564">
        <v>624000</v>
      </c>
      <c r="V11" s="564">
        <v>890626</v>
      </c>
      <c r="W11" s="524">
        <f t="shared" si="1"/>
        <v>8253306</v>
      </c>
      <c r="X11" s="554"/>
      <c r="Y11" s="555"/>
      <c r="Z11" s="555"/>
      <c r="AA11" s="555"/>
      <c r="AB11" s="555"/>
      <c r="AC11" s="555"/>
      <c r="AD11" s="555"/>
      <c r="AE11" s="555"/>
      <c r="AF11" s="555"/>
      <c r="AG11" s="555"/>
      <c r="AH11" s="555"/>
      <c r="AI11" s="556"/>
    </row>
    <row r="12" spans="1:39" ht="36" customHeight="1" x14ac:dyDescent="0.25">
      <c r="A12" s="557"/>
      <c r="B12" s="558"/>
      <c r="C12" s="558"/>
      <c r="D12" s="558"/>
      <c r="E12" s="558"/>
      <c r="F12" s="559"/>
      <c r="G12" s="560"/>
      <c r="H12" s="1220" t="s">
        <v>1161</v>
      </c>
      <c r="I12" s="1217" t="s">
        <v>813</v>
      </c>
      <c r="J12" s="561" t="s">
        <v>718</v>
      </c>
      <c r="K12" s="569">
        <f>+K14+K18+K20</f>
        <v>2</v>
      </c>
      <c r="L12" s="569">
        <f t="shared" ref="L12:V12" si="5">+L14+L18+L20</f>
        <v>2</v>
      </c>
      <c r="M12" s="569">
        <f t="shared" si="5"/>
        <v>2</v>
      </c>
      <c r="N12" s="569">
        <f t="shared" si="5"/>
        <v>3</v>
      </c>
      <c r="O12" s="569">
        <f t="shared" si="5"/>
        <v>2</v>
      </c>
      <c r="P12" s="569">
        <f t="shared" si="5"/>
        <v>2</v>
      </c>
      <c r="Q12" s="569">
        <f t="shared" si="5"/>
        <v>2</v>
      </c>
      <c r="R12" s="569">
        <f t="shared" si="5"/>
        <v>3</v>
      </c>
      <c r="S12" s="569">
        <f t="shared" si="5"/>
        <v>2</v>
      </c>
      <c r="T12" s="569">
        <f t="shared" si="5"/>
        <v>2</v>
      </c>
      <c r="U12" s="569">
        <f t="shared" si="5"/>
        <v>2</v>
      </c>
      <c r="V12" s="569">
        <f t="shared" si="5"/>
        <v>3</v>
      </c>
      <c r="W12" s="525">
        <f>SUM(K12:V12)</f>
        <v>27</v>
      </c>
      <c r="X12" s="549"/>
      <c r="Y12" s="550"/>
      <c r="Z12" s="550"/>
      <c r="AA12" s="550"/>
      <c r="AB12" s="550"/>
      <c r="AC12" s="550"/>
      <c r="AD12" s="550"/>
      <c r="AE12" s="550"/>
      <c r="AF12" s="550"/>
      <c r="AG12" s="550"/>
      <c r="AH12" s="550"/>
      <c r="AI12" s="551"/>
      <c r="AJ12" s="1169" t="s">
        <v>1164</v>
      </c>
      <c r="AK12" s="1169"/>
      <c r="AL12" s="1169"/>
      <c r="AM12" s="1169"/>
    </row>
    <row r="13" spans="1:39" ht="30.75" customHeight="1" thickBot="1" x14ac:dyDescent="0.3">
      <c r="A13" s="557"/>
      <c r="B13" s="558"/>
      <c r="C13" s="558"/>
      <c r="D13" s="558"/>
      <c r="E13" s="558"/>
      <c r="F13" s="559"/>
      <c r="G13" s="562"/>
      <c r="H13" s="1221"/>
      <c r="I13" s="1194"/>
      <c r="J13" s="570" t="s">
        <v>719</v>
      </c>
      <c r="K13" s="571">
        <f>+K15+K17+K19+K21+K23+K25</f>
        <v>15000</v>
      </c>
      <c r="L13" s="571">
        <f t="shared" ref="L13:V13" si="6">+L15+L17+L19+L21+L23+L25</f>
        <v>15000</v>
      </c>
      <c r="M13" s="571">
        <f t="shared" si="6"/>
        <v>20000</v>
      </c>
      <c r="N13" s="571">
        <f t="shared" si="6"/>
        <v>65000</v>
      </c>
      <c r="O13" s="571">
        <f t="shared" si="6"/>
        <v>15000</v>
      </c>
      <c r="P13" s="571">
        <f t="shared" si="6"/>
        <v>45000</v>
      </c>
      <c r="Q13" s="571">
        <f t="shared" si="6"/>
        <v>15000</v>
      </c>
      <c r="R13" s="571">
        <f t="shared" si="6"/>
        <v>65000</v>
      </c>
      <c r="S13" s="571">
        <f t="shared" si="6"/>
        <v>20500</v>
      </c>
      <c r="T13" s="571">
        <f t="shared" si="6"/>
        <v>15000</v>
      </c>
      <c r="U13" s="571">
        <f t="shared" si="6"/>
        <v>25000</v>
      </c>
      <c r="V13" s="571">
        <f t="shared" si="6"/>
        <v>5000</v>
      </c>
      <c r="W13" s="526">
        <f t="shared" si="1"/>
        <v>320500</v>
      </c>
      <c r="X13" s="554"/>
      <c r="Y13" s="555"/>
      <c r="Z13" s="555"/>
      <c r="AA13" s="555"/>
      <c r="AB13" s="555"/>
      <c r="AC13" s="555"/>
      <c r="AD13" s="555"/>
      <c r="AE13" s="555"/>
      <c r="AF13" s="555"/>
      <c r="AG13" s="555"/>
      <c r="AH13" s="555"/>
      <c r="AI13" s="556"/>
      <c r="AJ13" s="1169"/>
      <c r="AK13" s="1169"/>
      <c r="AL13" s="1169"/>
      <c r="AM13" s="1169"/>
    </row>
    <row r="14" spans="1:39" ht="44.25" customHeight="1" x14ac:dyDescent="0.25">
      <c r="A14" s="557"/>
      <c r="B14" s="558"/>
      <c r="C14" s="558"/>
      <c r="D14" s="558"/>
      <c r="E14" s="558"/>
      <c r="F14" s="559"/>
      <c r="G14" s="560"/>
      <c r="H14" s="1250" t="s">
        <v>1303</v>
      </c>
      <c r="I14" s="1251" t="s">
        <v>813</v>
      </c>
      <c r="J14" s="723" t="s">
        <v>718</v>
      </c>
      <c r="K14" s="724">
        <v>0</v>
      </c>
      <c r="L14" s="725">
        <v>0</v>
      </c>
      <c r="M14" s="725">
        <v>0</v>
      </c>
      <c r="N14" s="725">
        <v>0</v>
      </c>
      <c r="O14" s="725">
        <v>0</v>
      </c>
      <c r="P14" s="725">
        <v>0</v>
      </c>
      <c r="Q14" s="725">
        <v>0</v>
      </c>
      <c r="R14" s="725">
        <v>0</v>
      </c>
      <c r="S14" s="725">
        <v>0</v>
      </c>
      <c r="T14" s="725">
        <v>0</v>
      </c>
      <c r="U14" s="725">
        <v>0</v>
      </c>
      <c r="V14" s="726">
        <v>1</v>
      </c>
      <c r="W14" s="727">
        <f t="shared" ref="W14:W19" si="7">SUM(K14:V14)</f>
        <v>1</v>
      </c>
      <c r="X14" s="565"/>
      <c r="Y14" s="566"/>
      <c r="Z14" s="566"/>
      <c r="AA14" s="566"/>
      <c r="AB14" s="566"/>
      <c r="AC14" s="566"/>
      <c r="AD14" s="566"/>
      <c r="AE14" s="566"/>
      <c r="AF14" s="566"/>
      <c r="AG14" s="566"/>
      <c r="AH14" s="566"/>
      <c r="AI14" s="567"/>
    </row>
    <row r="15" spans="1:39" ht="44.25" customHeight="1" x14ac:dyDescent="0.25">
      <c r="A15" s="557"/>
      <c r="B15" s="558"/>
      <c r="C15" s="558"/>
      <c r="D15" s="558"/>
      <c r="E15" s="558"/>
      <c r="F15" s="559"/>
      <c r="G15" s="562"/>
      <c r="H15" s="1180"/>
      <c r="I15" s="1182"/>
      <c r="J15" s="563" t="s">
        <v>719</v>
      </c>
      <c r="K15" s="564">
        <v>10000</v>
      </c>
      <c r="L15" s="564">
        <v>10000</v>
      </c>
      <c r="M15" s="564">
        <v>10000</v>
      </c>
      <c r="N15" s="564">
        <v>10000</v>
      </c>
      <c r="O15" s="564">
        <v>10000</v>
      </c>
      <c r="P15" s="564">
        <v>10000</v>
      </c>
      <c r="Q15" s="564">
        <v>10000</v>
      </c>
      <c r="R15" s="564">
        <v>10000</v>
      </c>
      <c r="S15" s="564">
        <v>10000</v>
      </c>
      <c r="T15" s="564">
        <v>10000</v>
      </c>
      <c r="U15" s="564">
        <v>10000</v>
      </c>
      <c r="V15" s="564">
        <v>0</v>
      </c>
      <c r="W15" s="538">
        <f>SUM(K15:V15)</f>
        <v>110000</v>
      </c>
      <c r="X15" s="554"/>
      <c r="Y15" s="555"/>
      <c r="Z15" s="555"/>
      <c r="AA15" s="555"/>
      <c r="AB15" s="555"/>
      <c r="AC15" s="555"/>
      <c r="AD15" s="555"/>
      <c r="AE15" s="555"/>
      <c r="AF15" s="555"/>
      <c r="AG15" s="555"/>
      <c r="AH15" s="555"/>
      <c r="AI15" s="556"/>
    </row>
    <row r="16" spans="1:39" ht="45.75" customHeight="1" x14ac:dyDescent="0.25">
      <c r="A16" s="557"/>
      <c r="B16" s="558"/>
      <c r="C16" s="558"/>
      <c r="D16" s="558"/>
      <c r="E16" s="558"/>
      <c r="F16" s="559"/>
      <c r="G16" s="560"/>
      <c r="H16" s="1179" t="s">
        <v>1304</v>
      </c>
      <c r="I16" s="1181" t="s">
        <v>1305</v>
      </c>
      <c r="J16" s="572" t="s">
        <v>718</v>
      </c>
      <c r="K16" s="573">
        <v>0</v>
      </c>
      <c r="L16" s="574">
        <v>0</v>
      </c>
      <c r="M16" s="574">
        <v>0</v>
      </c>
      <c r="N16" s="574">
        <v>0</v>
      </c>
      <c r="O16" s="574">
        <v>0</v>
      </c>
      <c r="P16" s="574">
        <v>0</v>
      </c>
      <c r="Q16" s="574">
        <v>0</v>
      </c>
      <c r="R16" s="574">
        <v>0</v>
      </c>
      <c r="S16" s="574">
        <v>0</v>
      </c>
      <c r="T16" s="574">
        <v>0</v>
      </c>
      <c r="U16" s="574">
        <v>0</v>
      </c>
      <c r="V16" s="575">
        <v>0</v>
      </c>
      <c r="W16" s="728">
        <f t="shared" si="7"/>
        <v>0</v>
      </c>
      <c r="X16" s="565"/>
      <c r="Y16" s="566"/>
      <c r="Z16" s="566"/>
      <c r="AA16" s="566"/>
      <c r="AB16" s="566"/>
      <c r="AC16" s="566"/>
      <c r="AD16" s="566"/>
      <c r="AE16" s="566"/>
      <c r="AF16" s="566"/>
      <c r="AG16" s="566"/>
      <c r="AH16" s="566"/>
      <c r="AI16" s="567"/>
    </row>
    <row r="17" spans="1:39" ht="45.75" customHeight="1" x14ac:dyDescent="0.25">
      <c r="A17" s="557"/>
      <c r="B17" s="558"/>
      <c r="C17" s="558"/>
      <c r="D17" s="558"/>
      <c r="E17" s="558"/>
      <c r="F17" s="559"/>
      <c r="G17" s="562"/>
      <c r="H17" s="1180"/>
      <c r="I17" s="1182"/>
      <c r="J17" s="563" t="s">
        <v>719</v>
      </c>
      <c r="K17" s="564">
        <v>5000</v>
      </c>
      <c r="L17" s="564">
        <v>5000</v>
      </c>
      <c r="M17" s="564">
        <v>5000</v>
      </c>
      <c r="N17" s="564">
        <v>5000</v>
      </c>
      <c r="O17" s="564">
        <v>5000</v>
      </c>
      <c r="P17" s="564">
        <v>5000</v>
      </c>
      <c r="Q17" s="564">
        <v>5000</v>
      </c>
      <c r="R17" s="564">
        <v>5000</v>
      </c>
      <c r="S17" s="564">
        <v>5000</v>
      </c>
      <c r="T17" s="564">
        <v>5000</v>
      </c>
      <c r="U17" s="564">
        <v>5000</v>
      </c>
      <c r="V17" s="564">
        <v>5000</v>
      </c>
      <c r="W17" s="538">
        <f t="shared" si="7"/>
        <v>60000</v>
      </c>
      <c r="X17" s="554"/>
      <c r="Y17" s="555"/>
      <c r="Z17" s="555"/>
      <c r="AA17" s="555"/>
      <c r="AB17" s="555"/>
      <c r="AC17" s="555"/>
      <c r="AD17" s="555"/>
      <c r="AE17" s="555"/>
      <c r="AF17" s="555"/>
      <c r="AG17" s="555"/>
      <c r="AH17" s="555"/>
      <c r="AI17" s="556"/>
    </row>
    <row r="18" spans="1:39" ht="36" customHeight="1" x14ac:dyDescent="0.25">
      <c r="A18" s="557"/>
      <c r="B18" s="558"/>
      <c r="C18" s="558"/>
      <c r="D18" s="558"/>
      <c r="E18" s="558"/>
      <c r="F18" s="559"/>
      <c r="G18" s="560"/>
      <c r="H18" s="1179" t="s">
        <v>1306</v>
      </c>
      <c r="I18" s="1181" t="s">
        <v>813</v>
      </c>
      <c r="J18" s="572" t="s">
        <v>718</v>
      </c>
      <c r="K18" s="573">
        <v>0</v>
      </c>
      <c r="L18" s="574">
        <v>0</v>
      </c>
      <c r="M18" s="574">
        <v>0</v>
      </c>
      <c r="N18" s="574">
        <v>1</v>
      </c>
      <c r="O18" s="574">
        <v>0</v>
      </c>
      <c r="P18" s="574">
        <v>0</v>
      </c>
      <c r="Q18" s="574">
        <v>0</v>
      </c>
      <c r="R18" s="574">
        <v>1</v>
      </c>
      <c r="S18" s="574">
        <v>0</v>
      </c>
      <c r="T18" s="574">
        <v>0</v>
      </c>
      <c r="U18" s="574">
        <v>0</v>
      </c>
      <c r="V18" s="575">
        <v>0</v>
      </c>
      <c r="W18" s="728">
        <f t="shared" si="7"/>
        <v>2</v>
      </c>
      <c r="X18" s="565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7"/>
    </row>
    <row r="19" spans="1:39" ht="30.75" customHeight="1" x14ac:dyDescent="0.25">
      <c r="A19" s="557"/>
      <c r="B19" s="558"/>
      <c r="C19" s="558"/>
      <c r="D19" s="558"/>
      <c r="E19" s="558"/>
      <c r="F19" s="559"/>
      <c r="G19" s="562"/>
      <c r="H19" s="1180"/>
      <c r="I19" s="1182"/>
      <c r="J19" s="563" t="s">
        <v>719</v>
      </c>
      <c r="K19" s="564">
        <v>0</v>
      </c>
      <c r="L19" s="564">
        <v>0</v>
      </c>
      <c r="M19" s="564">
        <v>0</v>
      </c>
      <c r="N19" s="564">
        <v>50000</v>
      </c>
      <c r="O19" s="564">
        <v>0</v>
      </c>
      <c r="P19" s="564">
        <v>0</v>
      </c>
      <c r="Q19" s="564">
        <v>0</v>
      </c>
      <c r="R19" s="564">
        <v>50000</v>
      </c>
      <c r="S19" s="564">
        <v>0</v>
      </c>
      <c r="T19" s="564">
        <v>0</v>
      </c>
      <c r="U19" s="564">
        <v>0</v>
      </c>
      <c r="V19" s="564">
        <v>0</v>
      </c>
      <c r="W19" s="538">
        <f t="shared" si="7"/>
        <v>100000</v>
      </c>
      <c r="X19" s="554"/>
      <c r="Y19" s="555"/>
      <c r="Z19" s="555"/>
      <c r="AA19" s="555"/>
      <c r="AB19" s="555"/>
      <c r="AC19" s="555"/>
      <c r="AD19" s="555"/>
      <c r="AE19" s="555"/>
      <c r="AF19" s="555"/>
      <c r="AG19" s="555"/>
      <c r="AH19" s="555"/>
      <c r="AI19" s="556"/>
    </row>
    <row r="20" spans="1:39" ht="36" customHeight="1" x14ac:dyDescent="0.25">
      <c r="A20" s="557"/>
      <c r="B20" s="558"/>
      <c r="C20" s="558"/>
      <c r="D20" s="558"/>
      <c r="E20" s="558"/>
      <c r="F20" s="559"/>
      <c r="G20" s="560"/>
      <c r="H20" s="1179" t="s">
        <v>1307</v>
      </c>
      <c r="I20" s="1181" t="s">
        <v>1308</v>
      </c>
      <c r="J20" s="572" t="s">
        <v>718</v>
      </c>
      <c r="K20" s="573">
        <v>2</v>
      </c>
      <c r="L20" s="574">
        <v>2</v>
      </c>
      <c r="M20" s="574">
        <v>2</v>
      </c>
      <c r="N20" s="574">
        <v>2</v>
      </c>
      <c r="O20" s="574">
        <v>2</v>
      </c>
      <c r="P20" s="574">
        <v>2</v>
      </c>
      <c r="Q20" s="574">
        <v>2</v>
      </c>
      <c r="R20" s="574">
        <v>2</v>
      </c>
      <c r="S20" s="574">
        <v>2</v>
      </c>
      <c r="T20" s="574">
        <v>2</v>
      </c>
      <c r="U20" s="574">
        <v>2</v>
      </c>
      <c r="V20" s="575">
        <v>2</v>
      </c>
      <c r="W20" s="728">
        <f>SUM(K20:V20)</f>
        <v>24</v>
      </c>
      <c r="X20" s="565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7"/>
    </row>
    <row r="21" spans="1:39" ht="30.75" customHeight="1" x14ac:dyDescent="0.25">
      <c r="A21" s="557"/>
      <c r="B21" s="558"/>
      <c r="C21" s="558"/>
      <c r="D21" s="558"/>
      <c r="E21" s="558"/>
      <c r="F21" s="559"/>
      <c r="G21" s="562"/>
      <c r="H21" s="1180"/>
      <c r="I21" s="1182"/>
      <c r="J21" s="563" t="s">
        <v>719</v>
      </c>
      <c r="K21" s="564">
        <v>0</v>
      </c>
      <c r="L21" s="564">
        <v>0</v>
      </c>
      <c r="M21" s="564">
        <v>0</v>
      </c>
      <c r="N21" s="564">
        <v>0</v>
      </c>
      <c r="O21" s="564">
        <v>0</v>
      </c>
      <c r="P21" s="564">
        <v>0</v>
      </c>
      <c r="Q21" s="564">
        <v>0</v>
      </c>
      <c r="R21" s="564">
        <v>0</v>
      </c>
      <c r="S21" s="564">
        <v>0</v>
      </c>
      <c r="T21" s="564">
        <v>0</v>
      </c>
      <c r="U21" s="564">
        <v>0</v>
      </c>
      <c r="V21" s="564">
        <v>0</v>
      </c>
      <c r="W21" s="538">
        <f t="shared" ref="W21" si="8">SUM(K21:V21)</f>
        <v>0</v>
      </c>
      <c r="X21" s="554"/>
      <c r="Y21" s="555"/>
      <c r="Z21" s="555"/>
      <c r="AA21" s="555"/>
      <c r="AB21" s="555"/>
      <c r="AC21" s="555"/>
      <c r="AD21" s="555"/>
      <c r="AE21" s="555"/>
      <c r="AF21" s="555"/>
      <c r="AG21" s="555"/>
      <c r="AH21" s="555"/>
      <c r="AI21" s="556"/>
    </row>
    <row r="22" spans="1:39" ht="36" customHeight="1" x14ac:dyDescent="0.25">
      <c r="A22" s="557"/>
      <c r="B22" s="558"/>
      <c r="C22" s="558"/>
      <c r="D22" s="558"/>
      <c r="E22" s="558"/>
      <c r="F22" s="559"/>
      <c r="G22" s="560"/>
      <c r="H22" s="1179" t="s">
        <v>1160</v>
      </c>
      <c r="I22" s="1181" t="s">
        <v>1015</v>
      </c>
      <c r="J22" s="572" t="s">
        <v>718</v>
      </c>
      <c r="K22" s="573">
        <v>0</v>
      </c>
      <c r="L22" s="574">
        <v>0</v>
      </c>
      <c r="M22" s="574">
        <v>150</v>
      </c>
      <c r="N22" s="574">
        <v>0</v>
      </c>
      <c r="O22" s="574">
        <v>0</v>
      </c>
      <c r="P22" s="574">
        <v>150</v>
      </c>
      <c r="Q22" s="574">
        <v>0</v>
      </c>
      <c r="R22" s="574">
        <v>0</v>
      </c>
      <c r="S22" s="574">
        <v>150</v>
      </c>
      <c r="T22" s="574">
        <v>0</v>
      </c>
      <c r="U22" s="574">
        <v>300</v>
      </c>
      <c r="V22" s="575">
        <v>0</v>
      </c>
      <c r="W22" s="728">
        <f t="shared" si="1"/>
        <v>750</v>
      </c>
      <c r="X22" s="565"/>
      <c r="Y22" s="566"/>
      <c r="Z22" s="566"/>
      <c r="AA22" s="566"/>
      <c r="AB22" s="566"/>
      <c r="AC22" s="566"/>
      <c r="AD22" s="566"/>
      <c r="AE22" s="566"/>
      <c r="AF22" s="566"/>
      <c r="AG22" s="566"/>
      <c r="AH22" s="566"/>
      <c r="AI22" s="567"/>
    </row>
    <row r="23" spans="1:39" ht="30.75" customHeight="1" x14ac:dyDescent="0.25">
      <c r="A23" s="557"/>
      <c r="B23" s="558"/>
      <c r="C23" s="558"/>
      <c r="D23" s="558"/>
      <c r="E23" s="558"/>
      <c r="F23" s="559"/>
      <c r="G23" s="562"/>
      <c r="H23" s="1180"/>
      <c r="I23" s="1182"/>
      <c r="J23" s="563" t="s">
        <v>719</v>
      </c>
      <c r="K23" s="564">
        <v>0</v>
      </c>
      <c r="L23" s="564">
        <v>0</v>
      </c>
      <c r="M23" s="564">
        <v>5000</v>
      </c>
      <c r="N23" s="564">
        <v>0</v>
      </c>
      <c r="O23" s="564">
        <v>0</v>
      </c>
      <c r="P23" s="564">
        <v>5000</v>
      </c>
      <c r="Q23" s="564">
        <v>0</v>
      </c>
      <c r="R23" s="564">
        <v>0</v>
      </c>
      <c r="S23" s="564">
        <v>5500</v>
      </c>
      <c r="T23" s="564">
        <v>0</v>
      </c>
      <c r="U23" s="564">
        <v>10000</v>
      </c>
      <c r="V23" s="564">
        <v>0</v>
      </c>
      <c r="W23" s="538">
        <f t="shared" si="1"/>
        <v>25500</v>
      </c>
      <c r="X23" s="554"/>
      <c r="Y23" s="555"/>
      <c r="Z23" s="555"/>
      <c r="AA23" s="555"/>
      <c r="AB23" s="555"/>
      <c r="AC23" s="555"/>
      <c r="AD23" s="555"/>
      <c r="AE23" s="555"/>
      <c r="AF23" s="555"/>
      <c r="AG23" s="555"/>
      <c r="AH23" s="555"/>
      <c r="AI23" s="556"/>
    </row>
    <row r="24" spans="1:39" ht="41.25" customHeight="1" x14ac:dyDescent="0.25">
      <c r="A24" s="557"/>
      <c r="B24" s="558"/>
      <c r="C24" s="558"/>
      <c r="D24" s="558"/>
      <c r="E24" s="558"/>
      <c r="F24" s="559"/>
      <c r="G24" s="560"/>
      <c r="H24" s="1179" t="s">
        <v>1309</v>
      </c>
      <c r="I24" s="1181" t="s">
        <v>871</v>
      </c>
      <c r="J24" s="572" t="s">
        <v>718</v>
      </c>
      <c r="K24" s="573">
        <v>0</v>
      </c>
      <c r="L24" s="574">
        <v>0</v>
      </c>
      <c r="M24" s="574">
        <v>0</v>
      </c>
      <c r="N24" s="574">
        <v>0</v>
      </c>
      <c r="O24" s="574">
        <v>0</v>
      </c>
      <c r="P24" s="574">
        <v>1</v>
      </c>
      <c r="Q24" s="574">
        <v>0</v>
      </c>
      <c r="R24" s="574">
        <v>0</v>
      </c>
      <c r="S24" s="574">
        <v>0</v>
      </c>
      <c r="T24" s="574">
        <v>0</v>
      </c>
      <c r="U24" s="574">
        <v>0</v>
      </c>
      <c r="V24" s="575">
        <v>0</v>
      </c>
      <c r="W24" s="728">
        <f t="shared" si="1"/>
        <v>1</v>
      </c>
      <c r="X24" s="565"/>
      <c r="Y24" s="566"/>
      <c r="Z24" s="566"/>
      <c r="AA24" s="566"/>
      <c r="AB24" s="566"/>
      <c r="AC24" s="566"/>
      <c r="AD24" s="566"/>
      <c r="AE24" s="566"/>
      <c r="AF24" s="566"/>
      <c r="AG24" s="566"/>
      <c r="AH24" s="566"/>
      <c r="AI24" s="567"/>
    </row>
    <row r="25" spans="1:39" ht="41.25" customHeight="1" thickBot="1" x14ac:dyDescent="0.3">
      <c r="A25" s="557"/>
      <c r="B25" s="558"/>
      <c r="C25" s="558"/>
      <c r="D25" s="558"/>
      <c r="E25" s="558"/>
      <c r="F25" s="559"/>
      <c r="G25" s="562"/>
      <c r="H25" s="1218"/>
      <c r="I25" s="1219"/>
      <c r="J25" s="570" t="s">
        <v>719</v>
      </c>
      <c r="K25" s="571">
        <v>0</v>
      </c>
      <c r="L25" s="571">
        <v>0</v>
      </c>
      <c r="M25" s="571">
        <v>0</v>
      </c>
      <c r="N25" s="571">
        <v>0</v>
      </c>
      <c r="O25" s="571">
        <v>0</v>
      </c>
      <c r="P25" s="571">
        <v>25000</v>
      </c>
      <c r="Q25" s="571">
        <v>0</v>
      </c>
      <c r="R25" s="571">
        <v>0</v>
      </c>
      <c r="S25" s="571">
        <v>0</v>
      </c>
      <c r="T25" s="571">
        <v>0</v>
      </c>
      <c r="U25" s="571">
        <v>0</v>
      </c>
      <c r="V25" s="571">
        <v>0</v>
      </c>
      <c r="W25" s="526">
        <f t="shared" si="1"/>
        <v>25000</v>
      </c>
      <c r="X25" s="554"/>
      <c r="Y25" s="555"/>
      <c r="Z25" s="555"/>
      <c r="AA25" s="555"/>
      <c r="AB25" s="555"/>
      <c r="AC25" s="555"/>
      <c r="AD25" s="555"/>
      <c r="AE25" s="555"/>
      <c r="AF25" s="555"/>
      <c r="AG25" s="555"/>
      <c r="AH25" s="555"/>
      <c r="AI25" s="556"/>
    </row>
    <row r="26" spans="1:39" ht="36" customHeight="1" x14ac:dyDescent="0.25">
      <c r="A26" s="557"/>
      <c r="B26" s="558"/>
      <c r="C26" s="558"/>
      <c r="D26" s="558"/>
      <c r="E26" s="558"/>
      <c r="F26" s="559"/>
      <c r="G26" s="560"/>
      <c r="H26" s="1241" t="s">
        <v>1157</v>
      </c>
      <c r="I26" s="1193" t="s">
        <v>813</v>
      </c>
      <c r="J26" s="587" t="s">
        <v>718</v>
      </c>
      <c r="K26" s="721">
        <f>+K28+K30+K34+K32</f>
        <v>40</v>
      </c>
      <c r="L26" s="721">
        <f t="shared" ref="L26:V26" si="9">+L28+L30+L34+L32</f>
        <v>34</v>
      </c>
      <c r="M26" s="721">
        <f t="shared" si="9"/>
        <v>24</v>
      </c>
      <c r="N26" s="721">
        <f t="shared" si="9"/>
        <v>23</v>
      </c>
      <c r="O26" s="721">
        <f t="shared" si="9"/>
        <v>41</v>
      </c>
      <c r="P26" s="721">
        <f t="shared" si="9"/>
        <v>27</v>
      </c>
      <c r="Q26" s="721">
        <f t="shared" si="9"/>
        <v>23</v>
      </c>
      <c r="R26" s="721">
        <f t="shared" si="9"/>
        <v>30</v>
      </c>
      <c r="S26" s="721">
        <f t="shared" si="9"/>
        <v>18</v>
      </c>
      <c r="T26" s="721">
        <f t="shared" si="9"/>
        <v>27</v>
      </c>
      <c r="U26" s="721">
        <f t="shared" si="9"/>
        <v>14</v>
      </c>
      <c r="V26" s="721">
        <f t="shared" si="9"/>
        <v>20</v>
      </c>
      <c r="W26" s="722">
        <f t="shared" si="1"/>
        <v>321</v>
      </c>
      <c r="X26" s="565"/>
      <c r="Y26" s="566"/>
      <c r="Z26" s="566"/>
      <c r="AA26" s="566"/>
      <c r="AB26" s="566"/>
      <c r="AC26" s="566"/>
      <c r="AD26" s="566"/>
      <c r="AE26" s="566"/>
      <c r="AF26" s="566"/>
      <c r="AG26" s="566"/>
      <c r="AH26" s="566"/>
      <c r="AI26" s="567"/>
      <c r="AJ26" s="1175" t="s">
        <v>1814</v>
      </c>
      <c r="AK26" s="1175"/>
      <c r="AL26" s="1175"/>
      <c r="AM26" s="1175"/>
    </row>
    <row r="27" spans="1:39" ht="30.75" customHeight="1" x14ac:dyDescent="0.25">
      <c r="A27" s="557"/>
      <c r="B27" s="558"/>
      <c r="C27" s="558"/>
      <c r="D27" s="558"/>
      <c r="E27" s="558"/>
      <c r="F27" s="559"/>
      <c r="G27" s="562"/>
      <c r="H27" s="1197"/>
      <c r="I27" s="1224"/>
      <c r="J27" s="563" t="s">
        <v>719</v>
      </c>
      <c r="K27" s="564">
        <f>+K29+K31+K35+K33</f>
        <v>32000</v>
      </c>
      <c r="L27" s="564">
        <f t="shared" ref="L27:V27" si="10">+L29+L31+L35+L33</f>
        <v>37050</v>
      </c>
      <c r="M27" s="564">
        <f t="shared" si="10"/>
        <v>21000</v>
      </c>
      <c r="N27" s="564">
        <f t="shared" si="10"/>
        <v>9933</v>
      </c>
      <c r="O27" s="564">
        <f t="shared" si="10"/>
        <v>22480</v>
      </c>
      <c r="P27" s="564">
        <f t="shared" si="10"/>
        <v>5640</v>
      </c>
      <c r="Q27" s="564">
        <f t="shared" si="10"/>
        <v>6700</v>
      </c>
      <c r="R27" s="564">
        <f t="shared" si="10"/>
        <v>31000</v>
      </c>
      <c r="S27" s="564">
        <f t="shared" si="10"/>
        <v>4895</v>
      </c>
      <c r="T27" s="564">
        <f t="shared" si="10"/>
        <v>84700</v>
      </c>
      <c r="U27" s="564">
        <f t="shared" si="10"/>
        <v>3390</v>
      </c>
      <c r="V27" s="564">
        <f t="shared" si="10"/>
        <v>2985</v>
      </c>
      <c r="W27" s="524">
        <f>SUM(K27:V27)</f>
        <v>261773</v>
      </c>
      <c r="X27" s="554"/>
      <c r="Y27" s="555"/>
      <c r="Z27" s="555"/>
      <c r="AA27" s="555"/>
      <c r="AB27" s="555"/>
      <c r="AC27" s="555"/>
      <c r="AD27" s="555"/>
      <c r="AE27" s="555"/>
      <c r="AF27" s="555"/>
      <c r="AG27" s="555"/>
      <c r="AH27" s="555"/>
      <c r="AI27" s="556"/>
      <c r="AJ27" s="1175"/>
      <c r="AK27" s="1175"/>
      <c r="AL27" s="1175"/>
      <c r="AM27" s="1175"/>
    </row>
    <row r="28" spans="1:39" ht="36" customHeight="1" x14ac:dyDescent="0.25">
      <c r="A28" s="557"/>
      <c r="B28" s="558"/>
      <c r="C28" s="558"/>
      <c r="D28" s="558"/>
      <c r="E28" s="558"/>
      <c r="F28" s="559"/>
      <c r="G28" s="560"/>
      <c r="H28" s="1179" t="s">
        <v>1366</v>
      </c>
      <c r="I28" s="1181" t="s">
        <v>813</v>
      </c>
      <c r="J28" s="572" t="s">
        <v>718</v>
      </c>
      <c r="K28" s="573">
        <v>10</v>
      </c>
      <c r="L28" s="574">
        <v>15</v>
      </c>
      <c r="M28" s="574">
        <v>6</v>
      </c>
      <c r="N28" s="574">
        <v>7</v>
      </c>
      <c r="O28" s="574">
        <v>8</v>
      </c>
      <c r="P28" s="574">
        <v>6</v>
      </c>
      <c r="Q28" s="574">
        <v>2</v>
      </c>
      <c r="R28" s="574">
        <v>10</v>
      </c>
      <c r="S28" s="574">
        <v>5</v>
      </c>
      <c r="T28" s="574">
        <v>10</v>
      </c>
      <c r="U28" s="574">
        <v>5</v>
      </c>
      <c r="V28" s="575">
        <v>5</v>
      </c>
      <c r="W28" s="527">
        <f t="shared" si="1"/>
        <v>89</v>
      </c>
      <c r="X28" s="565"/>
      <c r="Y28" s="566"/>
      <c r="Z28" s="566"/>
      <c r="AA28" s="566"/>
      <c r="AB28" s="566"/>
      <c r="AC28" s="566"/>
      <c r="AD28" s="566"/>
      <c r="AE28" s="566"/>
      <c r="AF28" s="566"/>
      <c r="AG28" s="566"/>
      <c r="AH28" s="566"/>
      <c r="AI28" s="567"/>
    </row>
    <row r="29" spans="1:39" ht="30.75" customHeight="1" x14ac:dyDescent="0.25">
      <c r="A29" s="557"/>
      <c r="B29" s="558"/>
      <c r="C29" s="558"/>
      <c r="D29" s="558"/>
      <c r="E29" s="558"/>
      <c r="F29" s="559"/>
      <c r="G29" s="562"/>
      <c r="H29" s="1180"/>
      <c r="I29" s="1182"/>
      <c r="J29" s="563" t="s">
        <v>719</v>
      </c>
      <c r="K29" s="564">
        <v>20000</v>
      </c>
      <c r="L29" s="564">
        <v>20000</v>
      </c>
      <c r="M29" s="564">
        <v>11000</v>
      </c>
      <c r="N29" s="564">
        <v>9933</v>
      </c>
      <c r="O29" s="564">
        <v>1000</v>
      </c>
      <c r="P29" s="564">
        <v>1000</v>
      </c>
      <c r="Q29" s="564">
        <v>0</v>
      </c>
      <c r="R29" s="564">
        <v>18000</v>
      </c>
      <c r="S29" s="564">
        <v>0</v>
      </c>
      <c r="T29" s="564">
        <v>75000</v>
      </c>
      <c r="U29" s="564">
        <v>0</v>
      </c>
      <c r="V29" s="564">
        <v>0</v>
      </c>
      <c r="W29" s="524">
        <f t="shared" si="1"/>
        <v>155933</v>
      </c>
      <c r="X29" s="554"/>
      <c r="Y29" s="555"/>
      <c r="Z29" s="555"/>
      <c r="AA29" s="555"/>
      <c r="AB29" s="555"/>
      <c r="AC29" s="555"/>
      <c r="AD29" s="555"/>
      <c r="AE29" s="555"/>
      <c r="AF29" s="555"/>
      <c r="AG29" s="555"/>
      <c r="AH29" s="555"/>
      <c r="AI29" s="556"/>
    </row>
    <row r="30" spans="1:39" ht="36" customHeight="1" x14ac:dyDescent="0.25">
      <c r="A30" s="557"/>
      <c r="B30" s="558"/>
      <c r="C30" s="558"/>
      <c r="D30" s="558"/>
      <c r="E30" s="558"/>
      <c r="F30" s="559"/>
      <c r="G30" s="560"/>
      <c r="H30" s="1179" t="s">
        <v>1401</v>
      </c>
      <c r="I30" s="1181" t="s">
        <v>813</v>
      </c>
      <c r="J30" s="572" t="s">
        <v>718</v>
      </c>
      <c r="K30" s="573">
        <v>15</v>
      </c>
      <c r="L30" s="574">
        <v>10</v>
      </c>
      <c r="M30" s="574">
        <v>10</v>
      </c>
      <c r="N30" s="574">
        <v>5</v>
      </c>
      <c r="O30" s="574">
        <v>15</v>
      </c>
      <c r="P30" s="574">
        <v>5</v>
      </c>
      <c r="Q30" s="574">
        <v>6</v>
      </c>
      <c r="R30" s="574">
        <v>5</v>
      </c>
      <c r="S30" s="574">
        <v>2</v>
      </c>
      <c r="T30" s="574">
        <v>5</v>
      </c>
      <c r="U30" s="574">
        <v>2</v>
      </c>
      <c r="V30" s="575">
        <v>5</v>
      </c>
      <c r="W30" s="527">
        <f t="shared" si="1"/>
        <v>85</v>
      </c>
      <c r="X30" s="565"/>
      <c r="Y30" s="566"/>
      <c r="Z30" s="566"/>
      <c r="AA30" s="566"/>
      <c r="AB30" s="566"/>
      <c r="AC30" s="566"/>
      <c r="AD30" s="566"/>
      <c r="AE30" s="566"/>
      <c r="AF30" s="566"/>
      <c r="AG30" s="566"/>
      <c r="AH30" s="566"/>
      <c r="AI30" s="567"/>
    </row>
    <row r="31" spans="1:39" ht="30.75" customHeight="1" x14ac:dyDescent="0.25">
      <c r="A31" s="557"/>
      <c r="B31" s="558"/>
      <c r="C31" s="558"/>
      <c r="D31" s="558"/>
      <c r="E31" s="558"/>
      <c r="F31" s="559"/>
      <c r="G31" s="562"/>
      <c r="H31" s="1180"/>
      <c r="I31" s="1182"/>
      <c r="J31" s="563" t="s">
        <v>719</v>
      </c>
      <c r="K31" s="564">
        <v>8000</v>
      </c>
      <c r="L31" s="564">
        <v>15000</v>
      </c>
      <c r="M31" s="564">
        <v>6000</v>
      </c>
      <c r="N31" s="564">
        <v>0</v>
      </c>
      <c r="O31" s="564">
        <v>15000</v>
      </c>
      <c r="P31" s="564">
        <v>0</v>
      </c>
      <c r="Q31" s="564">
        <v>3000</v>
      </c>
      <c r="R31" s="564">
        <v>0</v>
      </c>
      <c r="S31" s="564">
        <v>0</v>
      </c>
      <c r="T31" s="564">
        <v>0</v>
      </c>
      <c r="U31" s="564">
        <v>0</v>
      </c>
      <c r="V31" s="564">
        <v>0</v>
      </c>
      <c r="W31" s="524">
        <f t="shared" si="1"/>
        <v>47000</v>
      </c>
      <c r="X31" s="554"/>
      <c r="Y31" s="555"/>
      <c r="Z31" s="555"/>
      <c r="AA31" s="555"/>
      <c r="AB31" s="555"/>
      <c r="AC31" s="555"/>
      <c r="AD31" s="555"/>
      <c r="AE31" s="555"/>
      <c r="AF31" s="555"/>
      <c r="AG31" s="555"/>
      <c r="AH31" s="555"/>
      <c r="AI31" s="556"/>
    </row>
    <row r="32" spans="1:39" ht="36" customHeight="1" x14ac:dyDescent="0.25">
      <c r="A32" s="557"/>
      <c r="B32" s="558"/>
      <c r="C32" s="558"/>
      <c r="D32" s="558"/>
      <c r="E32" s="558"/>
      <c r="F32" s="559"/>
      <c r="G32" s="560"/>
      <c r="H32" s="1179" t="s">
        <v>1402</v>
      </c>
      <c r="I32" s="1181" t="s">
        <v>813</v>
      </c>
      <c r="J32" s="572" t="s">
        <v>718</v>
      </c>
      <c r="K32" s="573">
        <v>12</v>
      </c>
      <c r="L32" s="574">
        <v>5</v>
      </c>
      <c r="M32" s="574">
        <v>5</v>
      </c>
      <c r="N32" s="574">
        <v>8</v>
      </c>
      <c r="O32" s="574">
        <v>8</v>
      </c>
      <c r="P32" s="574">
        <v>6</v>
      </c>
      <c r="Q32" s="574">
        <v>7</v>
      </c>
      <c r="R32" s="574">
        <v>5</v>
      </c>
      <c r="S32" s="574">
        <v>3</v>
      </c>
      <c r="T32" s="574">
        <v>2</v>
      </c>
      <c r="U32" s="574">
        <v>2</v>
      </c>
      <c r="V32" s="575">
        <v>5</v>
      </c>
      <c r="W32" s="527">
        <f t="shared" ref="W32:W33" si="11">SUM(K32:V32)</f>
        <v>68</v>
      </c>
      <c r="X32" s="565"/>
      <c r="Y32" s="566"/>
      <c r="Z32" s="566"/>
      <c r="AA32" s="566"/>
      <c r="AB32" s="566"/>
      <c r="AC32" s="566"/>
      <c r="AD32" s="566"/>
      <c r="AE32" s="566"/>
      <c r="AF32" s="566"/>
      <c r="AG32" s="566"/>
      <c r="AH32" s="566"/>
      <c r="AI32" s="567"/>
    </row>
    <row r="33" spans="1:39" ht="30.75" customHeight="1" x14ac:dyDescent="0.25">
      <c r="A33" s="557"/>
      <c r="B33" s="558"/>
      <c r="C33" s="558"/>
      <c r="D33" s="558"/>
      <c r="E33" s="558"/>
      <c r="F33" s="559"/>
      <c r="G33" s="562"/>
      <c r="H33" s="1180"/>
      <c r="I33" s="1182"/>
      <c r="J33" s="563" t="s">
        <v>719</v>
      </c>
      <c r="K33" s="564">
        <v>4000</v>
      </c>
      <c r="L33" s="564">
        <v>2050</v>
      </c>
      <c r="M33" s="564">
        <v>4000</v>
      </c>
      <c r="N33" s="564">
        <v>0</v>
      </c>
      <c r="O33" s="564">
        <v>4000</v>
      </c>
      <c r="P33" s="564">
        <v>1620</v>
      </c>
      <c r="Q33" s="564">
        <v>2000</v>
      </c>
      <c r="R33" s="564">
        <v>3000</v>
      </c>
      <c r="S33" s="564">
        <v>1370</v>
      </c>
      <c r="T33" s="564">
        <v>0</v>
      </c>
      <c r="U33" s="564">
        <v>0</v>
      </c>
      <c r="V33" s="564">
        <v>0</v>
      </c>
      <c r="W33" s="524">
        <f t="shared" si="11"/>
        <v>22040</v>
      </c>
      <c r="X33" s="554"/>
      <c r="Y33" s="555"/>
      <c r="Z33" s="555"/>
      <c r="AA33" s="555"/>
      <c r="AB33" s="555"/>
      <c r="AC33" s="555"/>
      <c r="AD33" s="555"/>
      <c r="AE33" s="555"/>
      <c r="AF33" s="555"/>
      <c r="AG33" s="555"/>
      <c r="AH33" s="555"/>
      <c r="AI33" s="556"/>
    </row>
    <row r="34" spans="1:39" ht="75" customHeight="1" x14ac:dyDescent="0.25">
      <c r="A34" s="557"/>
      <c r="B34" s="558"/>
      <c r="C34" s="558"/>
      <c r="D34" s="558"/>
      <c r="E34" s="558"/>
      <c r="F34" s="559"/>
      <c r="G34" s="560"/>
      <c r="H34" s="1179" t="s">
        <v>1465</v>
      </c>
      <c r="I34" s="1181" t="s">
        <v>813</v>
      </c>
      <c r="J34" s="572" t="s">
        <v>718</v>
      </c>
      <c r="K34" s="746">
        <v>3</v>
      </c>
      <c r="L34" s="745">
        <v>4</v>
      </c>
      <c r="M34" s="745">
        <v>3</v>
      </c>
      <c r="N34" s="745">
        <v>3</v>
      </c>
      <c r="O34" s="745">
        <v>10</v>
      </c>
      <c r="P34" s="574">
        <v>10</v>
      </c>
      <c r="Q34" s="574">
        <v>8</v>
      </c>
      <c r="R34" s="745">
        <v>10</v>
      </c>
      <c r="S34" s="745">
        <v>8</v>
      </c>
      <c r="T34" s="745">
        <v>10</v>
      </c>
      <c r="U34" s="745">
        <v>5</v>
      </c>
      <c r="V34" s="747">
        <v>5</v>
      </c>
      <c r="W34" s="527">
        <f t="shared" si="1"/>
        <v>79</v>
      </c>
      <c r="X34" s="565"/>
      <c r="Y34" s="566"/>
      <c r="Z34" s="566"/>
      <c r="AA34" s="566"/>
      <c r="AB34" s="566"/>
      <c r="AC34" s="566"/>
      <c r="AD34" s="566"/>
      <c r="AE34" s="566"/>
      <c r="AF34" s="566"/>
      <c r="AG34" s="566"/>
      <c r="AH34" s="566"/>
      <c r="AI34" s="567"/>
    </row>
    <row r="35" spans="1:39" ht="75" customHeight="1" thickBot="1" x14ac:dyDescent="0.3">
      <c r="A35" s="557"/>
      <c r="B35" s="558"/>
      <c r="C35" s="558"/>
      <c r="D35" s="558"/>
      <c r="E35" s="558"/>
      <c r="F35" s="559"/>
      <c r="G35" s="562"/>
      <c r="H35" s="1180"/>
      <c r="I35" s="1182"/>
      <c r="J35" s="563" t="s">
        <v>719</v>
      </c>
      <c r="K35" s="564">
        <v>0</v>
      </c>
      <c r="L35" s="564">
        <v>0</v>
      </c>
      <c r="M35" s="564">
        <v>0</v>
      </c>
      <c r="N35" s="564">
        <v>0</v>
      </c>
      <c r="O35" s="564">
        <v>2480</v>
      </c>
      <c r="P35" s="564">
        <v>3020</v>
      </c>
      <c r="Q35" s="564">
        <v>1700</v>
      </c>
      <c r="R35" s="564">
        <v>10000</v>
      </c>
      <c r="S35" s="564">
        <v>3525</v>
      </c>
      <c r="T35" s="564">
        <v>9700</v>
      </c>
      <c r="U35" s="564">
        <v>3390</v>
      </c>
      <c r="V35" s="564">
        <v>2985</v>
      </c>
      <c r="W35" s="524">
        <f t="shared" si="1"/>
        <v>36800</v>
      </c>
      <c r="X35" s="554"/>
      <c r="Y35" s="555"/>
      <c r="Z35" s="555"/>
      <c r="AA35" s="555"/>
      <c r="AB35" s="555"/>
      <c r="AC35" s="555"/>
      <c r="AD35" s="555"/>
      <c r="AE35" s="555"/>
      <c r="AF35" s="555"/>
      <c r="AG35" s="555"/>
      <c r="AH35" s="555"/>
      <c r="AI35" s="556"/>
    </row>
    <row r="36" spans="1:39" s="581" customFormat="1" ht="36" customHeight="1" x14ac:dyDescent="0.25">
      <c r="A36" s="1199">
        <v>33</v>
      </c>
      <c r="B36" s="1191">
        <v>0</v>
      </c>
      <c r="C36" s="1191">
        <v>0</v>
      </c>
      <c r="D36" s="1191">
        <v>2</v>
      </c>
      <c r="E36" s="1191">
        <v>0</v>
      </c>
      <c r="F36" s="1201">
        <v>0</v>
      </c>
      <c r="G36" s="1215" t="str">
        <f>+'SPPD-14 POA'!N9</f>
        <v>Control y monitoreo de la calidad del agua en relación a la carga de contaminantes y desechos</v>
      </c>
      <c r="H36" s="1195"/>
      <c r="I36" s="1195" t="s">
        <v>813</v>
      </c>
      <c r="J36" s="576" t="s">
        <v>718</v>
      </c>
      <c r="K36" s="577">
        <f>+K64</f>
        <v>1</v>
      </c>
      <c r="L36" s="577">
        <f t="shared" ref="L36:V36" si="12">+L64</f>
        <v>1</v>
      </c>
      <c r="M36" s="577">
        <f t="shared" si="12"/>
        <v>1</v>
      </c>
      <c r="N36" s="577">
        <f t="shared" si="12"/>
        <v>1</v>
      </c>
      <c r="O36" s="577">
        <f t="shared" si="12"/>
        <v>1</v>
      </c>
      <c r="P36" s="577">
        <f t="shared" si="12"/>
        <v>1</v>
      </c>
      <c r="Q36" s="577">
        <f t="shared" si="12"/>
        <v>1</v>
      </c>
      <c r="R36" s="577">
        <f t="shared" si="12"/>
        <v>1</v>
      </c>
      <c r="S36" s="577">
        <f t="shared" si="12"/>
        <v>1</v>
      </c>
      <c r="T36" s="577">
        <f t="shared" si="12"/>
        <v>1</v>
      </c>
      <c r="U36" s="577">
        <f t="shared" si="12"/>
        <v>1</v>
      </c>
      <c r="V36" s="577">
        <f t="shared" si="12"/>
        <v>1</v>
      </c>
      <c r="W36" s="525">
        <f t="shared" si="1"/>
        <v>12</v>
      </c>
      <c r="X36" s="578"/>
      <c r="Y36" s="579"/>
      <c r="Z36" s="579"/>
      <c r="AA36" s="579"/>
      <c r="AB36" s="579"/>
      <c r="AC36" s="579"/>
      <c r="AD36" s="579"/>
      <c r="AE36" s="579"/>
      <c r="AF36" s="579"/>
      <c r="AG36" s="579"/>
      <c r="AH36" s="579"/>
      <c r="AI36" s="580"/>
    </row>
    <row r="37" spans="1:39" s="581" customFormat="1" ht="30.75" customHeight="1" thickBot="1" x14ac:dyDescent="0.3">
      <c r="A37" s="1200"/>
      <c r="B37" s="1192"/>
      <c r="C37" s="1192"/>
      <c r="D37" s="1192"/>
      <c r="E37" s="1192"/>
      <c r="F37" s="1202"/>
      <c r="G37" s="1216"/>
      <c r="H37" s="1196"/>
      <c r="I37" s="1196"/>
      <c r="J37" s="582" t="s">
        <v>719</v>
      </c>
      <c r="K37" s="583">
        <f t="shared" ref="K37:V37" si="13">+K39+K55+K65+K109+K121+K83</f>
        <v>858996</v>
      </c>
      <c r="L37" s="583">
        <f t="shared" si="13"/>
        <v>1639937.76</v>
      </c>
      <c r="M37" s="583">
        <f t="shared" si="13"/>
        <v>1848329.26</v>
      </c>
      <c r="N37" s="583">
        <f t="shared" si="13"/>
        <v>1607950.77</v>
      </c>
      <c r="O37" s="583">
        <f t="shared" si="13"/>
        <v>1523068.18</v>
      </c>
      <c r="P37" s="583">
        <f t="shared" si="13"/>
        <v>1152555.68</v>
      </c>
      <c r="Q37" s="583">
        <f t="shared" si="13"/>
        <v>1126901.18</v>
      </c>
      <c r="R37" s="583">
        <f t="shared" si="13"/>
        <v>1637753.18</v>
      </c>
      <c r="S37" s="583">
        <f t="shared" si="13"/>
        <v>757079.17999999993</v>
      </c>
      <c r="T37" s="583">
        <f t="shared" si="13"/>
        <v>789212.42999999993</v>
      </c>
      <c r="U37" s="583">
        <f t="shared" si="13"/>
        <v>698381.17999999993</v>
      </c>
      <c r="V37" s="583">
        <f t="shared" si="13"/>
        <v>809580.2</v>
      </c>
      <c r="W37" s="526">
        <f t="shared" si="1"/>
        <v>14449744.999999996</v>
      </c>
      <c r="X37" s="584"/>
      <c r="Y37" s="585"/>
      <c r="Z37" s="585"/>
      <c r="AA37" s="585"/>
      <c r="AB37" s="585"/>
      <c r="AC37" s="585"/>
      <c r="AD37" s="585"/>
      <c r="AE37" s="585"/>
      <c r="AF37" s="585"/>
      <c r="AG37" s="585"/>
      <c r="AH37" s="585"/>
      <c r="AI37" s="586"/>
    </row>
    <row r="38" spans="1:39" ht="36" customHeight="1" x14ac:dyDescent="0.25">
      <c r="G38" s="560"/>
      <c r="H38" s="1197" t="str">
        <f>+'SPPD-14 POA'!N10</f>
        <v>Tratamiento de las aguas residuales a través de las plantas de tratamiento a cargo de la Institución</v>
      </c>
      <c r="I38" s="1193" t="s">
        <v>814</v>
      </c>
      <c r="J38" s="587" t="s">
        <v>718</v>
      </c>
      <c r="K38" s="569">
        <f>+K40+K42+K44+K46+K48</f>
        <v>288602.59999999998</v>
      </c>
      <c r="L38" s="569">
        <f t="shared" ref="L38:V38" si="14">+L40+L42+L44+L46+L48</f>
        <v>285173.80000000005</v>
      </c>
      <c r="M38" s="569">
        <f t="shared" si="14"/>
        <v>311601.59999999998</v>
      </c>
      <c r="N38" s="569">
        <f t="shared" si="14"/>
        <v>290908.79999999999</v>
      </c>
      <c r="O38" s="569">
        <f t="shared" si="14"/>
        <v>321560</v>
      </c>
      <c r="P38" s="569">
        <f t="shared" si="14"/>
        <v>316984.32000000001</v>
      </c>
      <c r="Q38" s="569">
        <f t="shared" si="14"/>
        <v>322710.88</v>
      </c>
      <c r="R38" s="569">
        <f t="shared" si="14"/>
        <v>298926.71999999997</v>
      </c>
      <c r="S38" s="569">
        <f t="shared" si="14"/>
        <v>510192</v>
      </c>
      <c r="T38" s="569">
        <f t="shared" si="14"/>
        <v>785721.6</v>
      </c>
      <c r="U38" s="569">
        <f t="shared" si="14"/>
        <v>934994.88</v>
      </c>
      <c r="V38" s="569">
        <f t="shared" si="14"/>
        <v>902382.6</v>
      </c>
      <c r="W38" s="525">
        <f t="shared" si="1"/>
        <v>5569759.7999999998</v>
      </c>
      <c r="X38" s="588"/>
      <c r="Y38" s="589"/>
      <c r="Z38" s="589"/>
      <c r="AA38" s="589"/>
      <c r="AB38" s="589"/>
      <c r="AC38" s="589"/>
      <c r="AD38" s="589"/>
      <c r="AE38" s="589"/>
      <c r="AF38" s="589"/>
      <c r="AG38" s="589"/>
      <c r="AH38" s="589"/>
      <c r="AI38" s="590"/>
      <c r="AJ38" s="1169" t="s">
        <v>1815</v>
      </c>
      <c r="AK38" s="1169"/>
      <c r="AL38" s="1169"/>
      <c r="AM38" s="1169"/>
    </row>
    <row r="39" spans="1:39" ht="30.75" customHeight="1" thickBot="1" x14ac:dyDescent="0.3">
      <c r="A39" s="557"/>
      <c r="B39" s="558"/>
      <c r="C39" s="558"/>
      <c r="D39" s="558"/>
      <c r="E39" s="558"/>
      <c r="F39" s="559"/>
      <c r="G39" s="562"/>
      <c r="H39" s="1198"/>
      <c r="I39" s="1194"/>
      <c r="J39" s="570" t="s">
        <v>719</v>
      </c>
      <c r="K39" s="591">
        <f>+K41+K43+K45+K47+K49+K51+K53</f>
        <v>334860</v>
      </c>
      <c r="L39" s="591">
        <f t="shared" ref="L39:V39" si="15">+L41+L43+L45+L47+L49+L51+L53</f>
        <v>821475</v>
      </c>
      <c r="M39" s="591">
        <f t="shared" si="15"/>
        <v>832175</v>
      </c>
      <c r="N39" s="591">
        <f t="shared" si="15"/>
        <v>847722</v>
      </c>
      <c r="O39" s="591">
        <f t="shared" si="15"/>
        <v>424975</v>
      </c>
      <c r="P39" s="591">
        <f t="shared" si="15"/>
        <v>444975</v>
      </c>
      <c r="Q39" s="591">
        <f t="shared" si="15"/>
        <v>537528</v>
      </c>
      <c r="R39" s="591">
        <f t="shared" si="15"/>
        <v>247975</v>
      </c>
      <c r="S39" s="591">
        <f t="shared" si="15"/>
        <v>224975</v>
      </c>
      <c r="T39" s="591">
        <f t="shared" si="15"/>
        <v>272975</v>
      </c>
      <c r="U39" s="591">
        <f t="shared" si="15"/>
        <v>224975</v>
      </c>
      <c r="V39" s="591">
        <f t="shared" si="15"/>
        <v>398962</v>
      </c>
      <c r="W39" s="529">
        <f t="shared" si="1"/>
        <v>5613572</v>
      </c>
      <c r="X39" s="554"/>
      <c r="Y39" s="555"/>
      <c r="Z39" s="555"/>
      <c r="AA39" s="555"/>
      <c r="AB39" s="555"/>
      <c r="AC39" s="555"/>
      <c r="AD39" s="555"/>
      <c r="AE39" s="555"/>
      <c r="AF39" s="555"/>
      <c r="AG39" s="555"/>
      <c r="AH39" s="555"/>
      <c r="AI39" s="556"/>
      <c r="AJ39" s="1169"/>
      <c r="AK39" s="1169"/>
      <c r="AL39" s="1169"/>
      <c r="AM39" s="1169"/>
    </row>
    <row r="40" spans="1:39" ht="36" customHeight="1" x14ac:dyDescent="0.25">
      <c r="A40" s="557"/>
      <c r="B40" s="558"/>
      <c r="C40" s="558"/>
      <c r="D40" s="558"/>
      <c r="E40" s="558"/>
      <c r="F40" s="559"/>
      <c r="G40" s="560"/>
      <c r="H40" s="1179" t="s">
        <v>1145</v>
      </c>
      <c r="I40" s="1181" t="s">
        <v>814</v>
      </c>
      <c r="J40" s="572" t="s">
        <v>718</v>
      </c>
      <c r="K40" s="573">
        <v>50225</v>
      </c>
      <c r="L40" s="574">
        <v>69865</v>
      </c>
      <c r="M40" s="574">
        <v>73224</v>
      </c>
      <c r="N40" s="574">
        <v>83203.199999999997</v>
      </c>
      <c r="O40" s="574">
        <v>96142.399999999994</v>
      </c>
      <c r="P40" s="574">
        <v>97096.320000000007</v>
      </c>
      <c r="Q40" s="574">
        <v>85136.799999999988</v>
      </c>
      <c r="R40" s="574">
        <v>74131.199999999997</v>
      </c>
      <c r="S40" s="574">
        <v>290304</v>
      </c>
      <c r="T40" s="574">
        <v>560304</v>
      </c>
      <c r="U40" s="574">
        <v>673920</v>
      </c>
      <c r="V40" s="575">
        <v>676965</v>
      </c>
      <c r="W40" s="527">
        <f t="shared" si="1"/>
        <v>2830516.92</v>
      </c>
      <c r="X40" s="565"/>
      <c r="Y40" s="566"/>
      <c r="Z40" s="566"/>
      <c r="AA40" s="566"/>
      <c r="AB40" s="566"/>
      <c r="AC40" s="566"/>
      <c r="AD40" s="566"/>
      <c r="AE40" s="566"/>
      <c r="AF40" s="566"/>
      <c r="AG40" s="566"/>
      <c r="AH40" s="566"/>
      <c r="AI40" s="567"/>
    </row>
    <row r="41" spans="1:39" ht="30.75" customHeight="1" x14ac:dyDescent="0.25">
      <c r="A41" s="557"/>
      <c r="B41" s="558"/>
      <c r="C41" s="558"/>
      <c r="D41" s="558"/>
      <c r="E41" s="558"/>
      <c r="F41" s="559"/>
      <c r="G41" s="562"/>
      <c r="H41" s="1180"/>
      <c r="I41" s="1182"/>
      <c r="J41" s="563" t="s">
        <v>719</v>
      </c>
      <c r="K41" s="564">
        <v>0</v>
      </c>
      <c r="L41" s="564">
        <v>500000</v>
      </c>
      <c r="M41" s="564">
        <v>500000</v>
      </c>
      <c r="N41" s="564">
        <v>133700</v>
      </c>
      <c r="O41" s="564">
        <v>200000</v>
      </c>
      <c r="P41" s="564">
        <v>200000</v>
      </c>
      <c r="Q41" s="564">
        <v>148000</v>
      </c>
      <c r="R41" s="564">
        <v>0</v>
      </c>
      <c r="S41" s="564">
        <v>0</v>
      </c>
      <c r="T41" s="564">
        <v>25000</v>
      </c>
      <c r="U41" s="564">
        <v>0</v>
      </c>
      <c r="V41" s="564">
        <v>0</v>
      </c>
      <c r="W41" s="524">
        <f t="shared" si="1"/>
        <v>1706700</v>
      </c>
      <c r="X41" s="554"/>
      <c r="Y41" s="555"/>
      <c r="Z41" s="555"/>
      <c r="AA41" s="555"/>
      <c r="AB41" s="555"/>
      <c r="AC41" s="555"/>
      <c r="AD41" s="555"/>
      <c r="AE41" s="555"/>
      <c r="AF41" s="555"/>
      <c r="AG41" s="555"/>
      <c r="AH41" s="555"/>
      <c r="AI41" s="556"/>
    </row>
    <row r="42" spans="1:39" ht="36" customHeight="1" x14ac:dyDescent="0.25">
      <c r="A42" s="557"/>
      <c r="B42" s="558"/>
      <c r="C42" s="558"/>
      <c r="D42" s="558"/>
      <c r="E42" s="558"/>
      <c r="F42" s="559"/>
      <c r="G42" s="560"/>
      <c r="H42" s="1179" t="s">
        <v>1146</v>
      </c>
      <c r="I42" s="1181" t="s">
        <v>814</v>
      </c>
      <c r="J42" s="572" t="s">
        <v>718</v>
      </c>
      <c r="K42" s="573">
        <v>32140.799999999999</v>
      </c>
      <c r="L42" s="574">
        <v>29030.400000000001</v>
      </c>
      <c r="M42" s="574">
        <v>32140.799999999999</v>
      </c>
      <c r="N42" s="574">
        <v>18921.599999999999</v>
      </c>
      <c r="O42" s="574">
        <v>32140.799999999999</v>
      </c>
      <c r="P42" s="574">
        <v>31104</v>
      </c>
      <c r="Q42" s="574">
        <v>44297.279999999999</v>
      </c>
      <c r="R42" s="574">
        <v>31518.720000000001</v>
      </c>
      <c r="S42" s="574">
        <v>31104</v>
      </c>
      <c r="T42" s="574">
        <v>32140.799999999999</v>
      </c>
      <c r="U42" s="574">
        <v>72290.880000000005</v>
      </c>
      <c r="V42" s="575">
        <v>32140.799999999999</v>
      </c>
      <c r="W42" s="527">
        <f t="shared" ref="W42:W51" si="16">SUM(K42:V42)</f>
        <v>418970.88</v>
      </c>
      <c r="X42" s="565"/>
      <c r="Y42" s="566"/>
      <c r="Z42" s="566"/>
      <c r="AA42" s="566"/>
      <c r="AB42" s="566"/>
      <c r="AC42" s="566"/>
      <c r="AD42" s="566"/>
      <c r="AE42" s="566"/>
      <c r="AF42" s="566"/>
      <c r="AG42" s="566"/>
      <c r="AH42" s="566"/>
      <c r="AI42" s="567"/>
    </row>
    <row r="43" spans="1:39" ht="30.75" customHeight="1" x14ac:dyDescent="0.25">
      <c r="A43" s="557"/>
      <c r="B43" s="558"/>
      <c r="C43" s="558"/>
      <c r="D43" s="558"/>
      <c r="E43" s="558"/>
      <c r="F43" s="559"/>
      <c r="G43" s="562"/>
      <c r="H43" s="1180"/>
      <c r="I43" s="1182"/>
      <c r="J43" s="563" t="s">
        <v>719</v>
      </c>
      <c r="K43" s="564">
        <v>0</v>
      </c>
      <c r="L43" s="564">
        <v>0</v>
      </c>
      <c r="M43" s="564">
        <v>0</v>
      </c>
      <c r="N43" s="564">
        <v>0</v>
      </c>
      <c r="O43" s="564">
        <v>0</v>
      </c>
      <c r="P43" s="564">
        <v>0</v>
      </c>
      <c r="Q43" s="564">
        <v>0</v>
      </c>
      <c r="R43" s="564">
        <v>0</v>
      </c>
      <c r="S43" s="564">
        <v>0</v>
      </c>
      <c r="T43" s="564">
        <v>0</v>
      </c>
      <c r="U43" s="564">
        <v>0</v>
      </c>
      <c r="V43" s="564">
        <v>0</v>
      </c>
      <c r="W43" s="524">
        <f t="shared" si="16"/>
        <v>0</v>
      </c>
      <c r="X43" s="554"/>
      <c r="Y43" s="555"/>
      <c r="Z43" s="555"/>
      <c r="AA43" s="555"/>
      <c r="AB43" s="555"/>
      <c r="AC43" s="555"/>
      <c r="AD43" s="555"/>
      <c r="AE43" s="555"/>
      <c r="AF43" s="555"/>
      <c r="AG43" s="555"/>
      <c r="AH43" s="555"/>
      <c r="AI43" s="556"/>
    </row>
    <row r="44" spans="1:39" ht="36" customHeight="1" x14ac:dyDescent="0.25">
      <c r="A44" s="557"/>
      <c r="B44" s="558"/>
      <c r="C44" s="558"/>
      <c r="D44" s="558"/>
      <c r="E44" s="558"/>
      <c r="F44" s="559"/>
      <c r="G44" s="560"/>
      <c r="H44" s="1179" t="s">
        <v>1147</v>
      </c>
      <c r="I44" s="1181" t="s">
        <v>814</v>
      </c>
      <c r="J44" s="572" t="s">
        <v>718</v>
      </c>
      <c r="K44" s="573">
        <v>37497.599999999999</v>
      </c>
      <c r="L44" s="574">
        <v>33868.800000000003</v>
      </c>
      <c r="M44" s="574">
        <v>37497.599999999999</v>
      </c>
      <c r="N44" s="574">
        <v>36288</v>
      </c>
      <c r="O44" s="574">
        <v>37497.599999999999</v>
      </c>
      <c r="P44" s="574">
        <v>36288</v>
      </c>
      <c r="Q44" s="574">
        <v>37497.599999999999</v>
      </c>
      <c r="R44" s="574">
        <v>37497.599999999999</v>
      </c>
      <c r="S44" s="574">
        <v>36288</v>
      </c>
      <c r="T44" s="574">
        <v>37497.599999999999</v>
      </c>
      <c r="U44" s="574">
        <v>36288</v>
      </c>
      <c r="V44" s="575">
        <v>37497.599999999999</v>
      </c>
      <c r="W44" s="527">
        <f t="shared" si="16"/>
        <v>441503.99999999994</v>
      </c>
      <c r="X44" s="565"/>
      <c r="Y44" s="566"/>
      <c r="Z44" s="566"/>
      <c r="AA44" s="566"/>
      <c r="AB44" s="566"/>
      <c r="AC44" s="566"/>
      <c r="AD44" s="566"/>
      <c r="AE44" s="566"/>
      <c r="AF44" s="566"/>
      <c r="AG44" s="566"/>
      <c r="AH44" s="566"/>
      <c r="AI44" s="567"/>
    </row>
    <row r="45" spans="1:39" ht="30.75" customHeight="1" x14ac:dyDescent="0.25">
      <c r="A45" s="557"/>
      <c r="B45" s="558"/>
      <c r="C45" s="558"/>
      <c r="D45" s="558"/>
      <c r="E45" s="558"/>
      <c r="F45" s="559"/>
      <c r="G45" s="562"/>
      <c r="H45" s="1180"/>
      <c r="I45" s="1182"/>
      <c r="J45" s="563" t="s">
        <v>719</v>
      </c>
      <c r="K45" s="564">
        <v>0</v>
      </c>
      <c r="L45" s="564">
        <v>30000</v>
      </c>
      <c r="M45" s="564">
        <v>22700</v>
      </c>
      <c r="N45" s="564">
        <v>23000</v>
      </c>
      <c r="O45" s="564">
        <v>0</v>
      </c>
      <c r="P45" s="564">
        <v>0</v>
      </c>
      <c r="Q45" s="564">
        <v>0</v>
      </c>
      <c r="R45" s="564">
        <v>0</v>
      </c>
      <c r="S45" s="564">
        <v>0</v>
      </c>
      <c r="T45" s="564">
        <v>0</v>
      </c>
      <c r="U45" s="564">
        <v>0</v>
      </c>
      <c r="V45" s="564">
        <v>0</v>
      </c>
      <c r="W45" s="524">
        <f t="shared" si="16"/>
        <v>75700</v>
      </c>
      <c r="X45" s="554"/>
      <c r="Y45" s="555"/>
      <c r="Z45" s="555"/>
      <c r="AA45" s="555"/>
      <c r="AB45" s="555"/>
      <c r="AC45" s="555"/>
      <c r="AD45" s="555"/>
      <c r="AE45" s="555"/>
      <c r="AF45" s="555"/>
      <c r="AG45" s="555"/>
      <c r="AH45" s="555"/>
      <c r="AI45" s="556"/>
    </row>
    <row r="46" spans="1:39" ht="36" customHeight="1" x14ac:dyDescent="0.25">
      <c r="A46" s="557"/>
      <c r="B46" s="558"/>
      <c r="C46" s="558"/>
      <c r="D46" s="558"/>
      <c r="E46" s="558"/>
      <c r="F46" s="559"/>
      <c r="G46" s="560"/>
      <c r="H46" s="1179" t="s">
        <v>1148</v>
      </c>
      <c r="I46" s="1181" t="s">
        <v>814</v>
      </c>
      <c r="J46" s="572" t="s">
        <v>718</v>
      </c>
      <c r="K46" s="573">
        <v>53568</v>
      </c>
      <c r="L46" s="574">
        <v>48384</v>
      </c>
      <c r="M46" s="574">
        <v>53568</v>
      </c>
      <c r="N46" s="574">
        <v>51840</v>
      </c>
      <c r="O46" s="574">
        <v>53568</v>
      </c>
      <c r="P46" s="574">
        <v>51840</v>
      </c>
      <c r="Q46" s="574">
        <v>53568</v>
      </c>
      <c r="R46" s="574">
        <v>53568</v>
      </c>
      <c r="S46" s="574">
        <v>51840</v>
      </c>
      <c r="T46" s="574">
        <v>53568</v>
      </c>
      <c r="U46" s="574">
        <v>51840</v>
      </c>
      <c r="V46" s="575">
        <v>53568</v>
      </c>
      <c r="W46" s="527">
        <f t="shared" si="16"/>
        <v>630720</v>
      </c>
      <c r="X46" s="565"/>
      <c r="Y46" s="566"/>
      <c r="Z46" s="566"/>
      <c r="AA46" s="566"/>
      <c r="AB46" s="566"/>
      <c r="AC46" s="566"/>
      <c r="AD46" s="566"/>
      <c r="AE46" s="566"/>
      <c r="AF46" s="566"/>
      <c r="AG46" s="566"/>
      <c r="AH46" s="566"/>
      <c r="AI46" s="567"/>
    </row>
    <row r="47" spans="1:39" ht="30.75" customHeight="1" x14ac:dyDescent="0.25">
      <c r="A47" s="557"/>
      <c r="B47" s="558"/>
      <c r="C47" s="558"/>
      <c r="D47" s="558"/>
      <c r="E47" s="558"/>
      <c r="F47" s="559"/>
      <c r="G47" s="562"/>
      <c r="H47" s="1180"/>
      <c r="I47" s="1182"/>
      <c r="J47" s="563" t="s">
        <v>719</v>
      </c>
      <c r="K47" s="564">
        <v>0</v>
      </c>
      <c r="L47" s="564">
        <v>0</v>
      </c>
      <c r="M47" s="564">
        <v>18000</v>
      </c>
      <c r="N47" s="564">
        <v>0</v>
      </c>
      <c r="O47" s="564">
        <v>0</v>
      </c>
      <c r="P47" s="564">
        <v>20000</v>
      </c>
      <c r="Q47" s="564">
        <v>0</v>
      </c>
      <c r="R47" s="564">
        <v>23000</v>
      </c>
      <c r="S47" s="564">
        <v>0</v>
      </c>
      <c r="T47" s="564">
        <v>0</v>
      </c>
      <c r="U47" s="564">
        <v>0</v>
      </c>
      <c r="V47" s="564">
        <v>0</v>
      </c>
      <c r="W47" s="524">
        <f t="shared" si="16"/>
        <v>61000</v>
      </c>
      <c r="X47" s="554"/>
      <c r="Y47" s="555"/>
      <c r="Z47" s="555"/>
      <c r="AA47" s="555"/>
      <c r="AB47" s="555"/>
      <c r="AC47" s="555"/>
      <c r="AD47" s="555"/>
      <c r="AE47" s="555"/>
      <c r="AF47" s="555"/>
      <c r="AG47" s="555"/>
      <c r="AH47" s="555"/>
      <c r="AI47" s="556"/>
    </row>
    <row r="48" spans="1:39" ht="36" customHeight="1" x14ac:dyDescent="0.25">
      <c r="A48" s="557"/>
      <c r="B48" s="558"/>
      <c r="C48" s="558"/>
      <c r="D48" s="558"/>
      <c r="E48" s="558"/>
      <c r="F48" s="559"/>
      <c r="G48" s="560"/>
      <c r="H48" s="1179" t="s">
        <v>1149</v>
      </c>
      <c r="I48" s="1181" t="s">
        <v>814</v>
      </c>
      <c r="J48" s="572" t="s">
        <v>718</v>
      </c>
      <c r="K48" s="573">
        <v>115171.2</v>
      </c>
      <c r="L48" s="574">
        <v>104025.60000000001</v>
      </c>
      <c r="M48" s="574">
        <v>115171.2</v>
      </c>
      <c r="N48" s="574">
        <v>100656</v>
      </c>
      <c r="O48" s="574">
        <v>102211.2</v>
      </c>
      <c r="P48" s="574">
        <v>100656</v>
      </c>
      <c r="Q48" s="574">
        <v>102211.2</v>
      </c>
      <c r="R48" s="574">
        <v>102211.2</v>
      </c>
      <c r="S48" s="574">
        <v>100656</v>
      </c>
      <c r="T48" s="574">
        <v>102211.2</v>
      </c>
      <c r="U48" s="574">
        <v>100656</v>
      </c>
      <c r="V48" s="575">
        <v>102211.2</v>
      </c>
      <c r="W48" s="527">
        <f t="shared" si="16"/>
        <v>1248047.9999999998</v>
      </c>
      <c r="X48" s="565"/>
      <c r="Y48" s="566"/>
      <c r="Z48" s="566"/>
      <c r="AA48" s="566"/>
      <c r="AB48" s="566"/>
      <c r="AC48" s="566"/>
      <c r="AD48" s="566"/>
      <c r="AE48" s="566"/>
      <c r="AF48" s="566"/>
      <c r="AG48" s="566"/>
      <c r="AH48" s="566"/>
      <c r="AI48" s="567"/>
    </row>
    <row r="49" spans="1:39" ht="30.75" customHeight="1" x14ac:dyDescent="0.25">
      <c r="A49" s="557"/>
      <c r="B49" s="558"/>
      <c r="C49" s="558"/>
      <c r="D49" s="558"/>
      <c r="E49" s="558"/>
      <c r="F49" s="559"/>
      <c r="G49" s="562"/>
      <c r="H49" s="1180"/>
      <c r="I49" s="1182"/>
      <c r="J49" s="563" t="s">
        <v>719</v>
      </c>
      <c r="K49" s="564">
        <v>0</v>
      </c>
      <c r="L49" s="564"/>
      <c r="M49" s="564">
        <v>0</v>
      </c>
      <c r="N49" s="564">
        <v>18000</v>
      </c>
      <c r="O49" s="564">
        <v>0</v>
      </c>
      <c r="P49" s="564">
        <v>0</v>
      </c>
      <c r="Q49" s="564">
        <v>0</v>
      </c>
      <c r="R49" s="564">
        <v>0</v>
      </c>
      <c r="S49" s="564">
        <v>0</v>
      </c>
      <c r="T49" s="564">
        <v>23000</v>
      </c>
      <c r="U49" s="564">
        <v>0</v>
      </c>
      <c r="V49" s="564">
        <v>0</v>
      </c>
      <c r="W49" s="524">
        <f t="shared" si="16"/>
        <v>41000</v>
      </c>
      <c r="X49" s="554"/>
      <c r="Y49" s="555"/>
      <c r="Z49" s="555"/>
      <c r="AA49" s="555"/>
      <c r="AB49" s="555"/>
      <c r="AC49" s="555"/>
      <c r="AD49" s="555"/>
      <c r="AE49" s="555"/>
      <c r="AF49" s="555"/>
      <c r="AG49" s="555"/>
      <c r="AH49" s="555"/>
      <c r="AI49" s="556"/>
    </row>
    <row r="50" spans="1:39" ht="36" customHeight="1" x14ac:dyDescent="0.25">
      <c r="A50" s="557"/>
      <c r="B50" s="558"/>
      <c r="C50" s="558"/>
      <c r="D50" s="558"/>
      <c r="E50" s="558"/>
      <c r="F50" s="559"/>
      <c r="G50" s="560"/>
      <c r="H50" s="1179" t="s">
        <v>1466</v>
      </c>
      <c r="I50" s="1181" t="s">
        <v>1231</v>
      </c>
      <c r="J50" s="572" t="s">
        <v>718</v>
      </c>
      <c r="K50" s="573">
        <v>0</v>
      </c>
      <c r="L50" s="574">
        <v>2</v>
      </c>
      <c r="M50" s="574">
        <v>2</v>
      </c>
      <c r="N50" s="574">
        <v>2</v>
      </c>
      <c r="O50" s="574">
        <v>2</v>
      </c>
      <c r="P50" s="574">
        <v>2</v>
      </c>
      <c r="Q50" s="574">
        <v>2</v>
      </c>
      <c r="R50" s="574">
        <v>2</v>
      </c>
      <c r="S50" s="574">
        <v>2</v>
      </c>
      <c r="T50" s="574">
        <v>2</v>
      </c>
      <c r="U50" s="574">
        <v>2</v>
      </c>
      <c r="V50" s="575">
        <v>1</v>
      </c>
      <c r="W50" s="527">
        <f t="shared" si="16"/>
        <v>21</v>
      </c>
      <c r="X50" s="565"/>
      <c r="Y50" s="566"/>
      <c r="Z50" s="566"/>
      <c r="AA50" s="566"/>
      <c r="AB50" s="566"/>
      <c r="AC50" s="566"/>
      <c r="AD50" s="566"/>
      <c r="AE50" s="566"/>
      <c r="AF50" s="566"/>
      <c r="AG50" s="566"/>
      <c r="AH50" s="566"/>
      <c r="AI50" s="567"/>
    </row>
    <row r="51" spans="1:39" ht="30.75" customHeight="1" x14ac:dyDescent="0.25">
      <c r="A51" s="557"/>
      <c r="B51" s="558"/>
      <c r="C51" s="558"/>
      <c r="D51" s="558"/>
      <c r="E51" s="558"/>
      <c r="F51" s="559"/>
      <c r="G51" s="562"/>
      <c r="H51" s="1180"/>
      <c r="I51" s="1182"/>
      <c r="J51" s="563" t="s">
        <v>719</v>
      </c>
      <c r="K51" s="564">
        <v>0</v>
      </c>
      <c r="L51" s="564">
        <v>0</v>
      </c>
      <c r="M51" s="564">
        <v>0</v>
      </c>
      <c r="N51" s="564">
        <v>381547</v>
      </c>
      <c r="O51" s="564">
        <v>0</v>
      </c>
      <c r="P51" s="564">
        <v>0</v>
      </c>
      <c r="Q51" s="564">
        <v>0</v>
      </c>
      <c r="R51" s="564">
        <v>0</v>
      </c>
      <c r="S51" s="564">
        <v>0</v>
      </c>
      <c r="T51" s="564">
        <v>0</v>
      </c>
      <c r="U51" s="564">
        <v>0</v>
      </c>
      <c r="V51" s="568">
        <v>0</v>
      </c>
      <c r="W51" s="524">
        <f t="shared" si="16"/>
        <v>381547</v>
      </c>
      <c r="X51" s="554"/>
      <c r="Y51" s="555"/>
      <c r="Z51" s="555"/>
      <c r="AA51" s="555"/>
      <c r="AB51" s="555"/>
      <c r="AC51" s="555"/>
      <c r="AD51" s="555"/>
      <c r="AE51" s="555"/>
      <c r="AF51" s="555"/>
      <c r="AG51" s="555"/>
      <c r="AH51" s="555"/>
      <c r="AI51" s="556"/>
    </row>
    <row r="52" spans="1:39" ht="36" customHeight="1" x14ac:dyDescent="0.25">
      <c r="A52" s="557"/>
      <c r="B52" s="558"/>
      <c r="C52" s="558"/>
      <c r="D52" s="558"/>
      <c r="E52" s="558"/>
      <c r="F52" s="559"/>
      <c r="G52" s="560"/>
      <c r="H52" s="1179" t="s">
        <v>1226</v>
      </c>
      <c r="I52" s="1181"/>
      <c r="J52" s="572" t="s">
        <v>718</v>
      </c>
      <c r="K52" s="573">
        <v>0</v>
      </c>
      <c r="L52" s="573">
        <v>0</v>
      </c>
      <c r="M52" s="573">
        <v>0</v>
      </c>
      <c r="N52" s="573">
        <v>0</v>
      </c>
      <c r="O52" s="573">
        <v>0</v>
      </c>
      <c r="P52" s="573">
        <v>0</v>
      </c>
      <c r="Q52" s="573">
        <v>0</v>
      </c>
      <c r="R52" s="573">
        <v>0</v>
      </c>
      <c r="S52" s="573">
        <v>0</v>
      </c>
      <c r="T52" s="573">
        <v>0</v>
      </c>
      <c r="U52" s="573">
        <v>0</v>
      </c>
      <c r="V52" s="573">
        <v>0</v>
      </c>
      <c r="W52" s="527">
        <f>SUM(K52:V52)</f>
        <v>0</v>
      </c>
      <c r="X52" s="565"/>
      <c r="Y52" s="566"/>
      <c r="Z52" s="566"/>
      <c r="AA52" s="566"/>
      <c r="AB52" s="566"/>
      <c r="AC52" s="566"/>
      <c r="AD52" s="566"/>
      <c r="AE52" s="566"/>
      <c r="AF52" s="566"/>
      <c r="AG52" s="566"/>
      <c r="AH52" s="566"/>
      <c r="AI52" s="567"/>
    </row>
    <row r="53" spans="1:39" ht="30.75" customHeight="1" thickBot="1" x14ac:dyDescent="0.3">
      <c r="A53" s="557"/>
      <c r="B53" s="558"/>
      <c r="C53" s="558"/>
      <c r="D53" s="558"/>
      <c r="E53" s="558"/>
      <c r="F53" s="559"/>
      <c r="G53" s="562"/>
      <c r="H53" s="1180"/>
      <c r="I53" s="1182"/>
      <c r="J53" s="563" t="s">
        <v>719</v>
      </c>
      <c r="K53" s="564">
        <v>334860</v>
      </c>
      <c r="L53" s="564">
        <v>291475</v>
      </c>
      <c r="M53" s="564">
        <v>291475</v>
      </c>
      <c r="N53" s="564">
        <v>291475</v>
      </c>
      <c r="O53" s="564">
        <v>224975</v>
      </c>
      <c r="P53" s="564">
        <v>224975</v>
      </c>
      <c r="Q53" s="564">
        <v>389528</v>
      </c>
      <c r="R53" s="564">
        <v>224975</v>
      </c>
      <c r="S53" s="564">
        <v>224975</v>
      </c>
      <c r="T53" s="564">
        <v>224975</v>
      </c>
      <c r="U53" s="564">
        <v>224975</v>
      </c>
      <c r="V53" s="564">
        <v>398962</v>
      </c>
      <c r="W53" s="524">
        <f>SUM(K53:V53)</f>
        <v>3347625</v>
      </c>
      <c r="X53" s="554"/>
      <c r="Y53" s="555"/>
      <c r="Z53" s="555"/>
      <c r="AA53" s="555"/>
      <c r="AB53" s="555"/>
      <c r="AC53" s="555"/>
      <c r="AD53" s="555"/>
      <c r="AE53" s="555"/>
      <c r="AF53" s="555"/>
      <c r="AG53" s="555"/>
      <c r="AH53" s="555"/>
      <c r="AI53" s="556"/>
      <c r="AJ53" s="1169" t="s">
        <v>1816</v>
      </c>
      <c r="AK53" s="1169"/>
      <c r="AL53" s="1169"/>
      <c r="AM53" s="1169"/>
    </row>
    <row r="54" spans="1:39" ht="36" customHeight="1" x14ac:dyDescent="0.25">
      <c r="A54" s="557"/>
      <c r="B54" s="558"/>
      <c r="C54" s="558"/>
      <c r="D54" s="558"/>
      <c r="E54" s="558"/>
      <c r="F54" s="559"/>
      <c r="G54" s="560"/>
      <c r="H54" s="1185" t="str">
        <f>+'SPPD-14 POA'!N11</f>
        <v>Volumen de desechos sólidos flotantes y plantas acuáticas extraídos del Lago de Amatitlán</v>
      </c>
      <c r="I54" s="1187" t="s">
        <v>814</v>
      </c>
      <c r="J54" s="592" t="s">
        <v>718</v>
      </c>
      <c r="K54" s="683">
        <f t="shared" ref="K54:V54" si="17">+K56+K58</f>
        <v>1000</v>
      </c>
      <c r="L54" s="683">
        <f t="shared" si="17"/>
        <v>1300</v>
      </c>
      <c r="M54" s="683">
        <f t="shared" si="17"/>
        <v>1500</v>
      </c>
      <c r="N54" s="683">
        <f t="shared" si="17"/>
        <v>3000</v>
      </c>
      <c r="O54" s="683">
        <f t="shared" si="17"/>
        <v>4200</v>
      </c>
      <c r="P54" s="683">
        <f t="shared" si="17"/>
        <v>11500</v>
      </c>
      <c r="Q54" s="683">
        <f t="shared" si="17"/>
        <v>7000</v>
      </c>
      <c r="R54" s="683">
        <f t="shared" si="17"/>
        <v>7000</v>
      </c>
      <c r="S54" s="683">
        <f t="shared" si="17"/>
        <v>8000</v>
      </c>
      <c r="T54" s="683">
        <f t="shared" si="17"/>
        <v>6000</v>
      </c>
      <c r="U54" s="683">
        <f t="shared" si="17"/>
        <v>5000</v>
      </c>
      <c r="V54" s="684">
        <f t="shared" si="17"/>
        <v>2000</v>
      </c>
      <c r="W54" s="685">
        <f t="shared" si="1"/>
        <v>57500</v>
      </c>
      <c r="X54" s="565"/>
      <c r="Y54" s="566"/>
      <c r="Z54" s="566"/>
      <c r="AA54" s="566"/>
      <c r="AB54" s="566"/>
      <c r="AC54" s="566"/>
      <c r="AD54" s="566"/>
      <c r="AE54" s="566"/>
      <c r="AF54" s="566"/>
      <c r="AG54" s="566"/>
      <c r="AH54" s="566"/>
      <c r="AI54" s="567"/>
      <c r="AJ54" s="1169"/>
      <c r="AK54" s="1169"/>
      <c r="AL54" s="1169"/>
      <c r="AM54" s="1169"/>
    </row>
    <row r="55" spans="1:39" ht="30.75" customHeight="1" thickBot="1" x14ac:dyDescent="0.3">
      <c r="A55" s="557"/>
      <c r="B55" s="558"/>
      <c r="C55" s="558"/>
      <c r="D55" s="558"/>
      <c r="E55" s="558"/>
      <c r="F55" s="559"/>
      <c r="G55" s="562"/>
      <c r="H55" s="1186"/>
      <c r="I55" s="1188"/>
      <c r="J55" s="593" t="s">
        <v>719</v>
      </c>
      <c r="K55" s="694">
        <f>+K57+K59+K61+K63</f>
        <v>139836</v>
      </c>
      <c r="L55" s="694">
        <f t="shared" ref="L55:V55" si="18">+L57+L59+L61+L63</f>
        <v>148484</v>
      </c>
      <c r="M55" s="694">
        <f t="shared" si="18"/>
        <v>350955.5</v>
      </c>
      <c r="N55" s="694">
        <f t="shared" si="18"/>
        <v>163080</v>
      </c>
      <c r="O55" s="694">
        <f t="shared" si="18"/>
        <v>549120</v>
      </c>
      <c r="P55" s="694">
        <f t="shared" si="18"/>
        <v>98024.5</v>
      </c>
      <c r="Q55" s="694">
        <f t="shared" si="18"/>
        <v>71500</v>
      </c>
      <c r="R55" s="694">
        <f t="shared" si="18"/>
        <v>32000</v>
      </c>
      <c r="S55" s="694">
        <f t="shared" si="18"/>
        <v>41000</v>
      </c>
      <c r="T55" s="694">
        <f t="shared" si="18"/>
        <v>41000</v>
      </c>
      <c r="U55" s="694">
        <f t="shared" si="18"/>
        <v>32000</v>
      </c>
      <c r="V55" s="694">
        <f t="shared" si="18"/>
        <v>32000</v>
      </c>
      <c r="W55" s="695">
        <f t="shared" si="1"/>
        <v>1699000</v>
      </c>
      <c r="X55" s="554"/>
      <c r="Y55" s="555"/>
      <c r="Z55" s="555"/>
      <c r="AA55" s="555"/>
      <c r="AB55" s="555"/>
      <c r="AC55" s="555"/>
      <c r="AD55" s="555"/>
      <c r="AE55" s="555"/>
      <c r="AF55" s="555"/>
      <c r="AG55" s="555"/>
      <c r="AH55" s="555"/>
      <c r="AI55" s="556"/>
    </row>
    <row r="56" spans="1:39" ht="36" customHeight="1" x14ac:dyDescent="0.25">
      <c r="A56" s="557"/>
      <c r="B56" s="558"/>
      <c r="C56" s="558"/>
      <c r="D56" s="558"/>
      <c r="E56" s="558"/>
      <c r="F56" s="559"/>
      <c r="G56" s="560"/>
      <c r="H56" s="1179" t="s">
        <v>815</v>
      </c>
      <c r="I56" s="1181" t="s">
        <v>816</v>
      </c>
      <c r="J56" s="572" t="s">
        <v>718</v>
      </c>
      <c r="K56" s="686">
        <v>200</v>
      </c>
      <c r="L56" s="687">
        <v>500</v>
      </c>
      <c r="M56" s="687">
        <v>800</v>
      </c>
      <c r="N56" s="687">
        <v>1800</v>
      </c>
      <c r="O56" s="687">
        <v>4000</v>
      </c>
      <c r="P56" s="687">
        <v>11100</v>
      </c>
      <c r="Q56" s="687">
        <v>6000</v>
      </c>
      <c r="R56" s="687">
        <v>5500</v>
      </c>
      <c r="S56" s="687">
        <v>5000</v>
      </c>
      <c r="T56" s="687">
        <v>2000</v>
      </c>
      <c r="U56" s="687">
        <v>1000</v>
      </c>
      <c r="V56" s="688">
        <v>800</v>
      </c>
      <c r="W56" s="689">
        <f t="shared" si="1"/>
        <v>38700</v>
      </c>
      <c r="X56" s="565"/>
      <c r="Y56" s="566"/>
      <c r="Z56" s="566"/>
      <c r="AA56" s="566"/>
      <c r="AB56" s="566"/>
      <c r="AC56" s="566"/>
      <c r="AD56" s="566"/>
      <c r="AE56" s="566"/>
      <c r="AF56" s="566"/>
      <c r="AG56" s="566"/>
      <c r="AH56" s="566"/>
      <c r="AI56" s="567"/>
      <c r="AK56" s="850"/>
    </row>
    <row r="57" spans="1:39" ht="30.75" customHeight="1" x14ac:dyDescent="0.25">
      <c r="A57" s="557"/>
      <c r="B57" s="558"/>
      <c r="C57" s="558"/>
      <c r="D57" s="558"/>
      <c r="E57" s="558"/>
      <c r="F57" s="559"/>
      <c r="G57" s="562"/>
      <c r="H57" s="1180"/>
      <c r="I57" s="1182"/>
      <c r="J57" s="563" t="s">
        <v>719</v>
      </c>
      <c r="K57" s="696">
        <v>1836</v>
      </c>
      <c r="L57" s="696">
        <v>0</v>
      </c>
      <c r="M57" s="696">
        <v>34950</v>
      </c>
      <c r="N57" s="696">
        <v>9000</v>
      </c>
      <c r="O57" s="696">
        <v>34000</v>
      </c>
      <c r="P57" s="696">
        <v>9000</v>
      </c>
      <c r="Q57" s="696">
        <v>24000</v>
      </c>
      <c r="R57" s="696">
        <v>0</v>
      </c>
      <c r="S57" s="696">
        <v>9000</v>
      </c>
      <c r="T57" s="696">
        <v>9000</v>
      </c>
      <c r="U57" s="696">
        <v>0</v>
      </c>
      <c r="V57" s="697">
        <v>0</v>
      </c>
      <c r="W57" s="698">
        <f t="shared" si="1"/>
        <v>130786</v>
      </c>
      <c r="X57" s="554"/>
      <c r="Y57" s="555"/>
      <c r="Z57" s="555"/>
      <c r="AA57" s="555"/>
      <c r="AB57" s="555"/>
      <c r="AC57" s="555"/>
      <c r="AD57" s="555"/>
      <c r="AE57" s="555"/>
      <c r="AF57" s="555"/>
      <c r="AG57" s="555"/>
      <c r="AH57" s="555"/>
      <c r="AI57" s="556"/>
    </row>
    <row r="58" spans="1:39" ht="36" customHeight="1" x14ac:dyDescent="0.25">
      <c r="A58" s="557"/>
      <c r="B58" s="558"/>
      <c r="C58" s="558"/>
      <c r="D58" s="558"/>
      <c r="E58" s="558"/>
      <c r="F58" s="559"/>
      <c r="G58" s="560"/>
      <c r="H58" s="1180" t="s">
        <v>817</v>
      </c>
      <c r="I58" s="1182" t="s">
        <v>816</v>
      </c>
      <c r="J58" s="595" t="s">
        <v>718</v>
      </c>
      <c r="K58" s="690">
        <v>800</v>
      </c>
      <c r="L58" s="691">
        <v>800</v>
      </c>
      <c r="M58" s="691">
        <v>700</v>
      </c>
      <c r="N58" s="691">
        <v>1200</v>
      </c>
      <c r="O58" s="691">
        <v>200</v>
      </c>
      <c r="P58" s="691">
        <v>400</v>
      </c>
      <c r="Q58" s="691">
        <v>1000</v>
      </c>
      <c r="R58" s="691">
        <v>1500</v>
      </c>
      <c r="S58" s="691">
        <v>3000</v>
      </c>
      <c r="T58" s="691">
        <v>4000</v>
      </c>
      <c r="U58" s="691">
        <v>4000</v>
      </c>
      <c r="V58" s="692">
        <v>1200</v>
      </c>
      <c r="W58" s="693">
        <f t="shared" ref="W58:W63" si="19">SUM(K58:V58)</f>
        <v>18800</v>
      </c>
      <c r="X58" s="565"/>
      <c r="Y58" s="566"/>
      <c r="Z58" s="566"/>
      <c r="AA58" s="566"/>
      <c r="AB58" s="566"/>
      <c r="AC58" s="566"/>
      <c r="AD58" s="566"/>
      <c r="AE58" s="566"/>
      <c r="AF58" s="566"/>
      <c r="AG58" s="566"/>
      <c r="AH58" s="566"/>
      <c r="AI58" s="567"/>
      <c r="AK58" s="850"/>
    </row>
    <row r="59" spans="1:39" ht="30.75" customHeight="1" x14ac:dyDescent="0.25">
      <c r="A59" s="557"/>
      <c r="B59" s="558"/>
      <c r="C59" s="558"/>
      <c r="D59" s="558"/>
      <c r="E59" s="558"/>
      <c r="F59" s="559"/>
      <c r="G59" s="562"/>
      <c r="H59" s="1180"/>
      <c r="I59" s="1182"/>
      <c r="J59" s="563" t="s">
        <v>719</v>
      </c>
      <c r="K59" s="696">
        <v>1000</v>
      </c>
      <c r="L59" s="696">
        <v>11484</v>
      </c>
      <c r="M59" s="696">
        <v>150655.5</v>
      </c>
      <c r="N59" s="696">
        <v>17080</v>
      </c>
      <c r="O59" s="696">
        <v>413120</v>
      </c>
      <c r="P59" s="696">
        <v>57024.5</v>
      </c>
      <c r="Q59" s="696">
        <v>15500</v>
      </c>
      <c r="R59" s="696">
        <v>0</v>
      </c>
      <c r="S59" s="696">
        <v>0</v>
      </c>
      <c r="T59" s="696">
        <v>0</v>
      </c>
      <c r="U59" s="696">
        <v>0</v>
      </c>
      <c r="V59" s="697">
        <v>0</v>
      </c>
      <c r="W59" s="698">
        <f t="shared" si="19"/>
        <v>665864</v>
      </c>
      <c r="X59" s="554"/>
      <c r="Y59" s="555"/>
      <c r="Z59" s="555"/>
      <c r="AA59" s="555"/>
      <c r="AB59" s="555"/>
      <c r="AC59" s="555"/>
      <c r="AD59" s="555"/>
      <c r="AE59" s="555"/>
      <c r="AF59" s="555"/>
      <c r="AG59" s="555"/>
      <c r="AH59" s="555"/>
      <c r="AI59" s="556"/>
    </row>
    <row r="60" spans="1:39" ht="36" customHeight="1" x14ac:dyDescent="0.25">
      <c r="A60" s="557"/>
      <c r="B60" s="558"/>
      <c r="C60" s="558"/>
      <c r="D60" s="558"/>
      <c r="E60" s="558"/>
      <c r="F60" s="559"/>
      <c r="G60" s="560"/>
      <c r="H60" s="1180" t="s">
        <v>818</v>
      </c>
      <c r="I60" s="1182" t="s">
        <v>819</v>
      </c>
      <c r="J60" s="595" t="s">
        <v>718</v>
      </c>
      <c r="K60" s="690">
        <v>0</v>
      </c>
      <c r="L60" s="691">
        <v>0</v>
      </c>
      <c r="M60" s="691">
        <v>1000</v>
      </c>
      <c r="N60" s="691">
        <v>600</v>
      </c>
      <c r="O60" s="691">
        <v>400</v>
      </c>
      <c r="P60" s="691">
        <v>0</v>
      </c>
      <c r="Q60" s="691">
        <v>0</v>
      </c>
      <c r="R60" s="691">
        <v>0</v>
      </c>
      <c r="S60" s="691">
        <v>0</v>
      </c>
      <c r="T60" s="691">
        <v>0</v>
      </c>
      <c r="U60" s="691">
        <v>0</v>
      </c>
      <c r="V60" s="692">
        <v>0</v>
      </c>
      <c r="W60" s="693">
        <f t="shared" si="19"/>
        <v>2000</v>
      </c>
      <c r="X60" s="565"/>
      <c r="Y60" s="566"/>
      <c r="Z60" s="566"/>
      <c r="AA60" s="566"/>
      <c r="AB60" s="566"/>
      <c r="AC60" s="566"/>
      <c r="AD60" s="566"/>
      <c r="AE60" s="566"/>
      <c r="AF60" s="566"/>
      <c r="AG60" s="566"/>
      <c r="AH60" s="566"/>
      <c r="AI60" s="567"/>
    </row>
    <row r="61" spans="1:39" ht="30.75" customHeight="1" x14ac:dyDescent="0.25">
      <c r="A61" s="557"/>
      <c r="B61" s="558"/>
      <c r="C61" s="558"/>
      <c r="D61" s="558"/>
      <c r="E61" s="558"/>
      <c r="F61" s="559"/>
      <c r="G61" s="562"/>
      <c r="H61" s="1180"/>
      <c r="I61" s="1182"/>
      <c r="J61" s="563" t="s">
        <v>719</v>
      </c>
      <c r="K61" s="696">
        <v>0</v>
      </c>
      <c r="L61" s="696">
        <v>0</v>
      </c>
      <c r="M61" s="696">
        <v>28350</v>
      </c>
      <c r="N61" s="696">
        <v>0</v>
      </c>
      <c r="O61" s="696">
        <v>0</v>
      </c>
      <c r="P61" s="696">
        <v>0</v>
      </c>
      <c r="Q61" s="696">
        <v>0</v>
      </c>
      <c r="R61" s="696">
        <v>0</v>
      </c>
      <c r="S61" s="696">
        <v>0</v>
      </c>
      <c r="T61" s="696">
        <v>0</v>
      </c>
      <c r="U61" s="696">
        <v>0</v>
      </c>
      <c r="V61" s="697">
        <v>0</v>
      </c>
      <c r="W61" s="755">
        <f t="shared" si="19"/>
        <v>28350</v>
      </c>
      <c r="X61" s="554"/>
      <c r="Y61" s="555"/>
      <c r="Z61" s="555"/>
      <c r="AA61" s="555"/>
      <c r="AB61" s="555"/>
      <c r="AC61" s="555"/>
      <c r="AD61" s="555"/>
      <c r="AE61" s="555"/>
      <c r="AF61" s="555"/>
      <c r="AG61" s="555"/>
      <c r="AH61" s="555"/>
      <c r="AI61" s="556"/>
    </row>
    <row r="62" spans="1:39" ht="36" customHeight="1" x14ac:dyDescent="0.25">
      <c r="A62" s="557"/>
      <c r="B62" s="558"/>
      <c r="C62" s="558"/>
      <c r="D62" s="558"/>
      <c r="E62" s="558"/>
      <c r="F62" s="559"/>
      <c r="G62" s="560"/>
      <c r="H62" s="1179" t="s">
        <v>1226</v>
      </c>
      <c r="I62" s="1181"/>
      <c r="J62" s="572" t="s">
        <v>718</v>
      </c>
      <c r="K62" s="573">
        <v>0</v>
      </c>
      <c r="L62" s="573">
        <v>0</v>
      </c>
      <c r="M62" s="573">
        <v>0</v>
      </c>
      <c r="N62" s="573">
        <v>0</v>
      </c>
      <c r="O62" s="573">
        <v>0</v>
      </c>
      <c r="P62" s="573">
        <v>0</v>
      </c>
      <c r="Q62" s="573">
        <v>0</v>
      </c>
      <c r="R62" s="573">
        <v>0</v>
      </c>
      <c r="S62" s="573">
        <v>0</v>
      </c>
      <c r="T62" s="573">
        <v>0</v>
      </c>
      <c r="U62" s="573">
        <v>0</v>
      </c>
      <c r="V62" s="573">
        <v>0</v>
      </c>
      <c r="W62" s="527">
        <f t="shared" si="19"/>
        <v>0</v>
      </c>
      <c r="X62" s="565"/>
      <c r="Y62" s="566"/>
      <c r="Z62" s="566"/>
      <c r="AA62" s="566"/>
      <c r="AB62" s="566"/>
      <c r="AC62" s="566"/>
      <c r="AD62" s="566"/>
      <c r="AE62" s="566"/>
      <c r="AF62" s="566"/>
      <c r="AG62" s="566"/>
      <c r="AH62" s="566"/>
      <c r="AI62" s="567"/>
    </row>
    <row r="63" spans="1:39" ht="30.75" customHeight="1" thickBot="1" x14ac:dyDescent="0.3">
      <c r="A63" s="557"/>
      <c r="B63" s="558"/>
      <c r="C63" s="558"/>
      <c r="D63" s="558"/>
      <c r="E63" s="558"/>
      <c r="F63" s="559"/>
      <c r="G63" s="562"/>
      <c r="H63" s="1180"/>
      <c r="I63" s="1182"/>
      <c r="J63" s="563" t="s">
        <v>719</v>
      </c>
      <c r="K63" s="564">
        <v>137000</v>
      </c>
      <c r="L63" s="564">
        <v>137000</v>
      </c>
      <c r="M63" s="564">
        <v>137000</v>
      </c>
      <c r="N63" s="564">
        <v>137000</v>
      </c>
      <c r="O63" s="564">
        <v>102000</v>
      </c>
      <c r="P63" s="564">
        <v>32000</v>
      </c>
      <c r="Q63" s="564">
        <v>32000</v>
      </c>
      <c r="R63" s="564">
        <v>32000</v>
      </c>
      <c r="S63" s="564">
        <v>32000</v>
      </c>
      <c r="T63" s="564">
        <v>32000</v>
      </c>
      <c r="U63" s="564">
        <v>32000</v>
      </c>
      <c r="V63" s="564">
        <v>32000</v>
      </c>
      <c r="W63" s="524">
        <f t="shared" si="19"/>
        <v>874000</v>
      </c>
      <c r="X63" s="554"/>
      <c r="Y63" s="555"/>
      <c r="Z63" s="555"/>
      <c r="AA63" s="555"/>
      <c r="AB63" s="555"/>
      <c r="AC63" s="555"/>
      <c r="AD63" s="555"/>
      <c r="AE63" s="555"/>
      <c r="AF63" s="555"/>
      <c r="AG63" s="555"/>
      <c r="AH63" s="555"/>
      <c r="AI63" s="556"/>
    </row>
    <row r="64" spans="1:39" ht="36" customHeight="1" x14ac:dyDescent="0.25">
      <c r="A64" s="557"/>
      <c r="B64" s="558"/>
      <c r="C64" s="558"/>
      <c r="D64" s="558"/>
      <c r="E64" s="558"/>
      <c r="F64" s="559"/>
      <c r="G64" s="560"/>
      <c r="H64" s="1185" t="str">
        <f>+'SPPD-14 POA'!N12</f>
        <v>Estado ecológico de la cuenca y del Lago de Amatitlán monitoreado a traves de análisis de la calidad del agua y parámetros biológicos</v>
      </c>
      <c r="I64" s="1187" t="s">
        <v>813</v>
      </c>
      <c r="J64" s="592" t="s">
        <v>718</v>
      </c>
      <c r="K64" s="600">
        <v>1</v>
      </c>
      <c r="L64" s="601">
        <v>1</v>
      </c>
      <c r="M64" s="601">
        <v>1</v>
      </c>
      <c r="N64" s="601">
        <v>1</v>
      </c>
      <c r="O64" s="601">
        <v>1</v>
      </c>
      <c r="P64" s="601">
        <v>1</v>
      </c>
      <c r="Q64" s="601">
        <v>1</v>
      </c>
      <c r="R64" s="601">
        <v>1</v>
      </c>
      <c r="S64" s="601">
        <v>1</v>
      </c>
      <c r="T64" s="601">
        <v>1</v>
      </c>
      <c r="U64" s="601">
        <v>1</v>
      </c>
      <c r="V64" s="602">
        <v>1</v>
      </c>
      <c r="W64" s="530">
        <f t="shared" si="1"/>
        <v>12</v>
      </c>
      <c r="X64" s="565"/>
      <c r="Y64" s="566"/>
      <c r="Z64" s="566"/>
      <c r="AA64" s="566"/>
      <c r="AB64" s="566"/>
      <c r="AC64" s="566"/>
      <c r="AD64" s="566"/>
      <c r="AE64" s="566"/>
      <c r="AF64" s="566"/>
      <c r="AG64" s="566"/>
      <c r="AH64" s="566"/>
      <c r="AI64" s="567"/>
      <c r="AJ64" s="1169" t="s">
        <v>1817</v>
      </c>
      <c r="AK64" s="1169"/>
      <c r="AL64" s="1169"/>
      <c r="AM64" s="1169"/>
    </row>
    <row r="65" spans="1:39" ht="42" customHeight="1" thickBot="1" x14ac:dyDescent="0.3">
      <c r="A65" s="557"/>
      <c r="B65" s="558"/>
      <c r="C65" s="558"/>
      <c r="D65" s="558"/>
      <c r="E65" s="558"/>
      <c r="F65" s="559"/>
      <c r="G65" s="562"/>
      <c r="H65" s="1186"/>
      <c r="I65" s="1188"/>
      <c r="J65" s="593" t="s">
        <v>719</v>
      </c>
      <c r="K65" s="594">
        <f>+K67+K69+K71+K73+K75+K77+K79+K81</f>
        <v>79500</v>
      </c>
      <c r="L65" s="594">
        <f t="shared" ref="L65:V65" si="20">+L67+L69+L71+L73+L75+L77+L79+L81</f>
        <v>178439</v>
      </c>
      <c r="M65" s="594">
        <f t="shared" si="20"/>
        <v>177243</v>
      </c>
      <c r="N65" s="594">
        <f t="shared" si="20"/>
        <v>177243</v>
      </c>
      <c r="O65" s="594">
        <f t="shared" si="20"/>
        <v>154855</v>
      </c>
      <c r="P65" s="594">
        <f t="shared" si="20"/>
        <v>154855</v>
      </c>
      <c r="Q65" s="594">
        <f t="shared" si="20"/>
        <v>154855</v>
      </c>
      <c r="R65" s="594">
        <f t="shared" si="20"/>
        <v>154860</v>
      </c>
      <c r="S65" s="594">
        <f t="shared" si="20"/>
        <v>119786</v>
      </c>
      <c r="T65" s="594">
        <f t="shared" si="20"/>
        <v>119786</v>
      </c>
      <c r="U65" s="594">
        <f t="shared" si="20"/>
        <v>119788</v>
      </c>
      <c r="V65" s="594">
        <f t="shared" si="20"/>
        <v>79500</v>
      </c>
      <c r="W65" s="531">
        <f t="shared" si="1"/>
        <v>1670710</v>
      </c>
      <c r="X65" s="554"/>
      <c r="Y65" s="555"/>
      <c r="Z65" s="555"/>
      <c r="AA65" s="555"/>
      <c r="AB65" s="555"/>
      <c r="AC65" s="555"/>
      <c r="AD65" s="555"/>
      <c r="AE65" s="555"/>
      <c r="AF65" s="555"/>
      <c r="AG65" s="555"/>
      <c r="AH65" s="555"/>
      <c r="AI65" s="556"/>
      <c r="AJ65" s="1169"/>
      <c r="AK65" s="1169"/>
      <c r="AL65" s="1169"/>
      <c r="AM65" s="1169"/>
    </row>
    <row r="66" spans="1:39" ht="36" customHeight="1" x14ac:dyDescent="0.25">
      <c r="A66" s="557"/>
      <c r="B66" s="558"/>
      <c r="C66" s="558"/>
      <c r="D66" s="558"/>
      <c r="E66" s="558"/>
      <c r="F66" s="559"/>
      <c r="G66" s="560"/>
      <c r="H66" s="1179" t="s">
        <v>1310</v>
      </c>
      <c r="I66" s="1181" t="s">
        <v>867</v>
      </c>
      <c r="J66" s="572" t="s">
        <v>718</v>
      </c>
      <c r="K66" s="603">
        <v>8</v>
      </c>
      <c r="L66" s="604">
        <v>14</v>
      </c>
      <c r="M66" s="604">
        <v>8</v>
      </c>
      <c r="N66" s="604">
        <v>8</v>
      </c>
      <c r="O66" s="604">
        <v>8</v>
      </c>
      <c r="P66" s="604">
        <v>8</v>
      </c>
      <c r="Q66" s="604">
        <v>8</v>
      </c>
      <c r="R66" s="604">
        <v>14</v>
      </c>
      <c r="S66" s="604">
        <v>8</v>
      </c>
      <c r="T66" s="604">
        <v>8</v>
      </c>
      <c r="U66" s="604">
        <v>8</v>
      </c>
      <c r="V66" s="605">
        <v>8</v>
      </c>
      <c r="W66" s="527">
        <f t="shared" si="1"/>
        <v>108</v>
      </c>
      <c r="X66" s="565"/>
      <c r="Y66" s="566"/>
      <c r="Z66" s="566"/>
      <c r="AA66" s="566"/>
      <c r="AB66" s="566"/>
      <c r="AC66" s="566"/>
      <c r="AD66" s="566"/>
      <c r="AE66" s="566"/>
      <c r="AF66" s="566"/>
      <c r="AG66" s="566"/>
      <c r="AH66" s="566"/>
      <c r="AI66" s="567"/>
    </row>
    <row r="67" spans="1:39" ht="30.75" customHeight="1" x14ac:dyDescent="0.25">
      <c r="A67" s="557"/>
      <c r="B67" s="558"/>
      <c r="C67" s="558"/>
      <c r="D67" s="558"/>
      <c r="E67" s="558"/>
      <c r="F67" s="559"/>
      <c r="G67" s="562"/>
      <c r="H67" s="1180"/>
      <c r="I67" s="1182"/>
      <c r="J67" s="563" t="s">
        <v>719</v>
      </c>
      <c r="K67" s="564">
        <v>0</v>
      </c>
      <c r="L67" s="564">
        <v>8286</v>
      </c>
      <c r="M67" s="564">
        <v>8290</v>
      </c>
      <c r="N67" s="564">
        <v>8284</v>
      </c>
      <c r="O67" s="568">
        <v>8286</v>
      </c>
      <c r="P67" s="568">
        <v>8286</v>
      </c>
      <c r="Q67" s="564">
        <v>8286</v>
      </c>
      <c r="R67" s="568">
        <v>8287</v>
      </c>
      <c r="S67" s="568">
        <v>0</v>
      </c>
      <c r="T67" s="564">
        <v>0</v>
      </c>
      <c r="U67" s="568">
        <v>0</v>
      </c>
      <c r="V67" s="568">
        <v>0</v>
      </c>
      <c r="W67" s="524">
        <f>SUM(K67:V67)</f>
        <v>58005</v>
      </c>
      <c r="X67" s="554"/>
      <c r="Y67" s="555"/>
      <c r="Z67" s="555"/>
      <c r="AA67" s="555"/>
      <c r="AB67" s="555"/>
      <c r="AC67" s="555"/>
      <c r="AD67" s="555"/>
      <c r="AE67" s="555"/>
      <c r="AF67" s="555"/>
      <c r="AG67" s="555"/>
      <c r="AH67" s="555"/>
      <c r="AI67" s="556"/>
    </row>
    <row r="68" spans="1:39" ht="30.75" customHeight="1" x14ac:dyDescent="0.25">
      <c r="A68" s="557"/>
      <c r="B68" s="558"/>
      <c r="C68" s="558"/>
      <c r="D68" s="558"/>
      <c r="E68" s="558"/>
      <c r="F68" s="559"/>
      <c r="G68" s="562"/>
      <c r="H68" s="1180" t="s">
        <v>1311</v>
      </c>
      <c r="I68" s="1182" t="s">
        <v>868</v>
      </c>
      <c r="J68" s="595" t="s">
        <v>718</v>
      </c>
      <c r="K68" s="596">
        <v>920</v>
      </c>
      <c r="L68" s="597">
        <v>1025</v>
      </c>
      <c r="M68" s="597">
        <v>920</v>
      </c>
      <c r="N68" s="597">
        <v>920</v>
      </c>
      <c r="O68" s="597">
        <v>920</v>
      </c>
      <c r="P68" s="597">
        <v>920</v>
      </c>
      <c r="Q68" s="597">
        <v>920</v>
      </c>
      <c r="R68" s="597">
        <v>1025</v>
      </c>
      <c r="S68" s="597">
        <v>920</v>
      </c>
      <c r="T68" s="597">
        <v>920</v>
      </c>
      <c r="U68" s="597">
        <v>920</v>
      </c>
      <c r="V68" s="598">
        <v>920</v>
      </c>
      <c r="W68" s="532">
        <f t="shared" ref="W68" si="21">SUM(K68:V68)</f>
        <v>11250</v>
      </c>
      <c r="X68" s="554"/>
      <c r="Y68" s="555"/>
      <c r="Z68" s="555"/>
      <c r="AA68" s="555"/>
      <c r="AB68" s="555"/>
      <c r="AC68" s="555"/>
      <c r="AD68" s="555"/>
      <c r="AE68" s="555"/>
      <c r="AF68" s="555"/>
      <c r="AG68" s="555"/>
      <c r="AH68" s="555"/>
      <c r="AI68" s="606"/>
    </row>
    <row r="69" spans="1:39" ht="30.75" customHeight="1" x14ac:dyDescent="0.25">
      <c r="A69" s="557"/>
      <c r="B69" s="558"/>
      <c r="C69" s="558"/>
      <c r="D69" s="558"/>
      <c r="E69" s="558"/>
      <c r="F69" s="559"/>
      <c r="G69" s="562"/>
      <c r="H69" s="1180"/>
      <c r="I69" s="1182"/>
      <c r="J69" s="563" t="s">
        <v>719</v>
      </c>
      <c r="K69" s="564">
        <v>0</v>
      </c>
      <c r="L69" s="564">
        <v>12503</v>
      </c>
      <c r="M69" s="564">
        <v>12503</v>
      </c>
      <c r="N69" s="564">
        <v>12504</v>
      </c>
      <c r="O69" s="564">
        <v>17101</v>
      </c>
      <c r="P69" s="564">
        <v>17101</v>
      </c>
      <c r="Q69" s="564">
        <v>17101</v>
      </c>
      <c r="R69" s="564">
        <v>17102</v>
      </c>
      <c r="S69" s="564">
        <v>6000</v>
      </c>
      <c r="T69" s="564">
        <v>6000</v>
      </c>
      <c r="U69" s="564">
        <v>6000</v>
      </c>
      <c r="V69" s="568">
        <v>0</v>
      </c>
      <c r="W69" s="524">
        <f>SUM(K69:V69)</f>
        <v>123915</v>
      </c>
      <c r="X69" s="554"/>
      <c r="Y69" s="555"/>
      <c r="Z69" s="555"/>
      <c r="AA69" s="555"/>
      <c r="AB69" s="555"/>
      <c r="AC69" s="555"/>
      <c r="AD69" s="555"/>
      <c r="AE69" s="555"/>
      <c r="AF69" s="555"/>
      <c r="AG69" s="555"/>
      <c r="AH69" s="555"/>
      <c r="AI69" s="606"/>
    </row>
    <row r="70" spans="1:39" ht="30.75" customHeight="1" x14ac:dyDescent="0.25">
      <c r="A70" s="557"/>
      <c r="B70" s="558"/>
      <c r="C70" s="558"/>
      <c r="D70" s="558"/>
      <c r="E70" s="558"/>
      <c r="F70" s="559"/>
      <c r="G70" s="562"/>
      <c r="H70" s="1180" t="s">
        <v>1312</v>
      </c>
      <c r="I70" s="1182" t="s">
        <v>868</v>
      </c>
      <c r="J70" s="595" t="s">
        <v>718</v>
      </c>
      <c r="K70" s="596">
        <v>84</v>
      </c>
      <c r="L70" s="597">
        <v>84</v>
      </c>
      <c r="M70" s="597">
        <v>84</v>
      </c>
      <c r="N70" s="597">
        <v>84</v>
      </c>
      <c r="O70" s="597">
        <v>95</v>
      </c>
      <c r="P70" s="597">
        <v>20</v>
      </c>
      <c r="Q70" s="597">
        <v>20</v>
      </c>
      <c r="R70" s="597">
        <v>20</v>
      </c>
      <c r="S70" s="597">
        <v>20</v>
      </c>
      <c r="T70" s="597">
        <v>20</v>
      </c>
      <c r="U70" s="597">
        <v>95</v>
      </c>
      <c r="V70" s="598">
        <v>20</v>
      </c>
      <c r="W70" s="532">
        <f t="shared" ref="W70" si="22">SUM(K70:V70)</f>
        <v>646</v>
      </c>
      <c r="X70" s="554"/>
      <c r="Y70" s="555"/>
      <c r="Z70" s="555"/>
      <c r="AA70" s="555"/>
      <c r="AB70" s="555"/>
      <c r="AC70" s="555"/>
      <c r="AD70" s="555"/>
      <c r="AE70" s="555"/>
      <c r="AF70" s="555"/>
      <c r="AG70" s="555"/>
      <c r="AH70" s="555"/>
      <c r="AI70" s="606"/>
    </row>
    <row r="71" spans="1:39" ht="30.75" customHeight="1" x14ac:dyDescent="0.25">
      <c r="A71" s="557"/>
      <c r="B71" s="558"/>
      <c r="C71" s="558"/>
      <c r="D71" s="558"/>
      <c r="E71" s="558"/>
      <c r="F71" s="559"/>
      <c r="G71" s="562"/>
      <c r="H71" s="1180"/>
      <c r="I71" s="1182"/>
      <c r="J71" s="563" t="s">
        <v>719</v>
      </c>
      <c r="K71" s="568">
        <v>0</v>
      </c>
      <c r="L71" s="568">
        <v>1200</v>
      </c>
      <c r="M71" s="564">
        <v>0</v>
      </c>
      <c r="N71" s="568">
        <v>0</v>
      </c>
      <c r="O71" s="568">
        <v>3700</v>
      </c>
      <c r="P71" s="564">
        <v>3700</v>
      </c>
      <c r="Q71" s="568">
        <v>3700</v>
      </c>
      <c r="R71" s="568">
        <v>3700</v>
      </c>
      <c r="S71" s="564">
        <v>0</v>
      </c>
      <c r="T71" s="568">
        <v>0</v>
      </c>
      <c r="U71" s="568">
        <v>0</v>
      </c>
      <c r="V71" s="568">
        <v>0</v>
      </c>
      <c r="W71" s="524">
        <f>SUM(K71:V71)</f>
        <v>16000</v>
      </c>
      <c r="X71" s="554"/>
      <c r="Y71" s="555"/>
      <c r="Z71" s="555"/>
      <c r="AA71" s="555"/>
      <c r="AB71" s="555"/>
      <c r="AC71" s="555"/>
      <c r="AD71" s="555"/>
      <c r="AE71" s="555"/>
      <c r="AF71" s="555"/>
      <c r="AG71" s="555"/>
      <c r="AH71" s="555"/>
      <c r="AI71" s="606"/>
    </row>
    <row r="72" spans="1:39" ht="30.75" customHeight="1" x14ac:dyDescent="0.25">
      <c r="A72" s="557"/>
      <c r="B72" s="558"/>
      <c r="C72" s="558"/>
      <c r="D72" s="558"/>
      <c r="E72" s="558"/>
      <c r="F72" s="559"/>
      <c r="G72" s="562"/>
      <c r="H72" s="1180" t="s">
        <v>1313</v>
      </c>
      <c r="I72" s="1182" t="s">
        <v>868</v>
      </c>
      <c r="J72" s="595" t="s">
        <v>718</v>
      </c>
      <c r="K72" s="596">
        <v>10</v>
      </c>
      <c r="L72" s="597">
        <v>3</v>
      </c>
      <c r="M72" s="597">
        <v>10</v>
      </c>
      <c r="N72" s="597">
        <v>3</v>
      </c>
      <c r="O72" s="597">
        <v>10</v>
      </c>
      <c r="P72" s="597">
        <v>3</v>
      </c>
      <c r="Q72" s="597">
        <v>10</v>
      </c>
      <c r="R72" s="597">
        <v>3</v>
      </c>
      <c r="S72" s="597">
        <v>10</v>
      </c>
      <c r="T72" s="597">
        <v>3</v>
      </c>
      <c r="U72" s="597">
        <v>10</v>
      </c>
      <c r="V72" s="598">
        <v>3</v>
      </c>
      <c r="W72" s="532">
        <f t="shared" ref="W72" si="23">SUM(K72:V72)</f>
        <v>78</v>
      </c>
      <c r="X72" s="554"/>
      <c r="Y72" s="555"/>
      <c r="Z72" s="555"/>
      <c r="AA72" s="555"/>
      <c r="AB72" s="555"/>
      <c r="AC72" s="555"/>
      <c r="AD72" s="555"/>
      <c r="AE72" s="555"/>
      <c r="AF72" s="555"/>
      <c r="AG72" s="555"/>
      <c r="AH72" s="555"/>
      <c r="AI72" s="606"/>
    </row>
    <row r="73" spans="1:39" ht="30.75" customHeight="1" x14ac:dyDescent="0.25">
      <c r="A73" s="557"/>
      <c r="B73" s="558"/>
      <c r="C73" s="558"/>
      <c r="D73" s="558"/>
      <c r="E73" s="558"/>
      <c r="F73" s="559"/>
      <c r="G73" s="562"/>
      <c r="H73" s="1180"/>
      <c r="I73" s="1182"/>
      <c r="J73" s="563" t="s">
        <v>719</v>
      </c>
      <c r="K73" s="564">
        <v>0</v>
      </c>
      <c r="L73" s="564">
        <v>15141</v>
      </c>
      <c r="M73" s="564">
        <v>15141</v>
      </c>
      <c r="N73" s="564">
        <v>15143</v>
      </c>
      <c r="O73" s="564">
        <v>14415</v>
      </c>
      <c r="P73" s="564">
        <v>14415</v>
      </c>
      <c r="Q73" s="564">
        <v>14415</v>
      </c>
      <c r="R73" s="564">
        <v>14415</v>
      </c>
      <c r="S73" s="564">
        <v>8200</v>
      </c>
      <c r="T73" s="564">
        <v>8200</v>
      </c>
      <c r="U73" s="564">
        <v>8200</v>
      </c>
      <c r="V73" s="568">
        <v>0</v>
      </c>
      <c r="W73" s="524">
        <f>SUM(K73:V73)</f>
        <v>127685</v>
      </c>
      <c r="X73" s="554"/>
      <c r="Y73" s="555"/>
      <c r="Z73" s="555"/>
      <c r="AA73" s="555"/>
      <c r="AB73" s="555"/>
      <c r="AC73" s="555"/>
      <c r="AD73" s="555"/>
      <c r="AE73" s="555"/>
      <c r="AF73" s="555"/>
      <c r="AG73" s="555"/>
      <c r="AH73" s="555"/>
      <c r="AI73" s="606"/>
    </row>
    <row r="74" spans="1:39" ht="30.75" customHeight="1" x14ac:dyDescent="0.25">
      <c r="A74" s="557"/>
      <c r="B74" s="558"/>
      <c r="C74" s="558"/>
      <c r="D74" s="558"/>
      <c r="E74" s="558"/>
      <c r="F74" s="559"/>
      <c r="G74" s="562"/>
      <c r="H74" s="1180" t="s">
        <v>869</v>
      </c>
      <c r="I74" s="1182" t="s">
        <v>868</v>
      </c>
      <c r="J74" s="595" t="s">
        <v>718</v>
      </c>
      <c r="K74" s="596">
        <v>5</v>
      </c>
      <c r="L74" s="597">
        <v>5</v>
      </c>
      <c r="M74" s="597">
        <v>5</v>
      </c>
      <c r="N74" s="597">
        <v>5</v>
      </c>
      <c r="O74" s="597">
        <v>5</v>
      </c>
      <c r="P74" s="597">
        <v>5</v>
      </c>
      <c r="Q74" s="597">
        <v>5</v>
      </c>
      <c r="R74" s="597">
        <v>5</v>
      </c>
      <c r="S74" s="597">
        <v>5</v>
      </c>
      <c r="T74" s="597">
        <v>5</v>
      </c>
      <c r="U74" s="597">
        <v>5</v>
      </c>
      <c r="V74" s="598">
        <v>5</v>
      </c>
      <c r="W74" s="532">
        <f t="shared" ref="W74" si="24">SUM(K74:V74)</f>
        <v>60</v>
      </c>
      <c r="X74" s="554"/>
      <c r="Y74" s="555"/>
      <c r="Z74" s="555"/>
      <c r="AA74" s="555"/>
      <c r="AB74" s="555"/>
      <c r="AC74" s="555"/>
      <c r="AD74" s="555"/>
      <c r="AE74" s="555"/>
      <c r="AF74" s="555"/>
      <c r="AG74" s="555"/>
      <c r="AH74" s="555"/>
      <c r="AI74" s="606"/>
    </row>
    <row r="75" spans="1:39" ht="30.75" customHeight="1" x14ac:dyDescent="0.25">
      <c r="A75" s="557"/>
      <c r="B75" s="558"/>
      <c r="C75" s="558"/>
      <c r="D75" s="558"/>
      <c r="E75" s="558"/>
      <c r="F75" s="559"/>
      <c r="G75" s="562"/>
      <c r="H75" s="1180"/>
      <c r="I75" s="1182"/>
      <c r="J75" s="563" t="s">
        <v>719</v>
      </c>
      <c r="K75" s="568">
        <v>0</v>
      </c>
      <c r="L75" s="568">
        <v>4000</v>
      </c>
      <c r="M75" s="564">
        <v>4000</v>
      </c>
      <c r="N75" s="568">
        <v>4000</v>
      </c>
      <c r="O75" s="568">
        <v>0</v>
      </c>
      <c r="P75" s="568">
        <v>0</v>
      </c>
      <c r="Q75" s="564">
        <v>0</v>
      </c>
      <c r="R75" s="568">
        <v>0</v>
      </c>
      <c r="S75" s="568">
        <v>4000</v>
      </c>
      <c r="T75" s="568">
        <v>4000</v>
      </c>
      <c r="U75" s="568">
        <v>4000</v>
      </c>
      <c r="V75" s="568">
        <v>0</v>
      </c>
      <c r="W75" s="524">
        <f>SUM(K75:V75)</f>
        <v>24000</v>
      </c>
      <c r="X75" s="554"/>
      <c r="Y75" s="555"/>
      <c r="Z75" s="555"/>
      <c r="AA75" s="555"/>
      <c r="AB75" s="555"/>
      <c r="AC75" s="555"/>
      <c r="AD75" s="555"/>
      <c r="AE75" s="555"/>
      <c r="AF75" s="555"/>
      <c r="AG75" s="555"/>
      <c r="AH75" s="555"/>
      <c r="AI75" s="606"/>
    </row>
    <row r="76" spans="1:39" ht="30.75" customHeight="1" x14ac:dyDescent="0.25">
      <c r="A76" s="557"/>
      <c r="B76" s="558"/>
      <c r="C76" s="558"/>
      <c r="D76" s="558"/>
      <c r="E76" s="558"/>
      <c r="F76" s="559"/>
      <c r="G76" s="562"/>
      <c r="H76" s="1180" t="s">
        <v>1314</v>
      </c>
      <c r="I76" s="1182" t="s">
        <v>1316</v>
      </c>
      <c r="J76" s="595" t="s">
        <v>718</v>
      </c>
      <c r="K76" s="596">
        <v>150</v>
      </c>
      <c r="L76" s="597">
        <v>150</v>
      </c>
      <c r="M76" s="597">
        <v>150</v>
      </c>
      <c r="N76" s="597">
        <v>150</v>
      </c>
      <c r="O76" s="597">
        <v>150</v>
      </c>
      <c r="P76" s="597">
        <v>150</v>
      </c>
      <c r="Q76" s="597">
        <v>150</v>
      </c>
      <c r="R76" s="597">
        <v>150</v>
      </c>
      <c r="S76" s="597">
        <v>150</v>
      </c>
      <c r="T76" s="597">
        <v>150</v>
      </c>
      <c r="U76" s="597">
        <v>150</v>
      </c>
      <c r="V76" s="598">
        <v>150</v>
      </c>
      <c r="W76" s="532">
        <f t="shared" ref="W76" si="25">SUM(K76:V76)</f>
        <v>1800</v>
      </c>
      <c r="X76" s="554"/>
      <c r="Y76" s="555"/>
      <c r="Z76" s="555"/>
      <c r="AA76" s="555"/>
      <c r="AB76" s="555"/>
      <c r="AC76" s="555"/>
      <c r="AD76" s="555"/>
      <c r="AE76" s="555"/>
      <c r="AF76" s="555"/>
      <c r="AG76" s="555"/>
      <c r="AH76" s="555"/>
      <c r="AI76" s="606"/>
    </row>
    <row r="77" spans="1:39" ht="30.75" customHeight="1" x14ac:dyDescent="0.25">
      <c r="A77" s="557"/>
      <c r="B77" s="558"/>
      <c r="C77" s="558"/>
      <c r="D77" s="558"/>
      <c r="E77" s="558"/>
      <c r="F77" s="559"/>
      <c r="G77" s="562"/>
      <c r="H77" s="1180"/>
      <c r="I77" s="1182"/>
      <c r="J77" s="563" t="s">
        <v>719</v>
      </c>
      <c r="K77" s="568">
        <v>0</v>
      </c>
      <c r="L77" s="564">
        <v>44476</v>
      </c>
      <c r="M77" s="564">
        <v>44476</v>
      </c>
      <c r="N77" s="568">
        <v>44478</v>
      </c>
      <c r="O77" s="568">
        <v>29353</v>
      </c>
      <c r="P77" s="564">
        <v>29353</v>
      </c>
      <c r="Q77" s="568">
        <v>29353</v>
      </c>
      <c r="R77" s="568">
        <v>29356</v>
      </c>
      <c r="S77" s="564">
        <v>5420</v>
      </c>
      <c r="T77" s="568">
        <v>5420</v>
      </c>
      <c r="U77" s="568">
        <v>5420</v>
      </c>
      <c r="V77" s="568">
        <v>0</v>
      </c>
      <c r="W77" s="524">
        <f>SUM(K77:V77)</f>
        <v>267105</v>
      </c>
      <c r="X77" s="554"/>
      <c r="Y77" s="555"/>
      <c r="Z77" s="555"/>
      <c r="AA77" s="555"/>
      <c r="AB77" s="555"/>
      <c r="AC77" s="555"/>
      <c r="AD77" s="555"/>
      <c r="AE77" s="555"/>
      <c r="AF77" s="555"/>
      <c r="AG77" s="555"/>
      <c r="AH77" s="555"/>
      <c r="AI77" s="606"/>
    </row>
    <row r="78" spans="1:39" ht="30.75" customHeight="1" x14ac:dyDescent="0.25">
      <c r="A78" s="557"/>
      <c r="B78" s="558"/>
      <c r="C78" s="558"/>
      <c r="D78" s="558"/>
      <c r="E78" s="558"/>
      <c r="F78" s="559"/>
      <c r="G78" s="562"/>
      <c r="H78" s="1180" t="s">
        <v>1315</v>
      </c>
      <c r="I78" s="1182" t="s">
        <v>868</v>
      </c>
      <c r="J78" s="595" t="s">
        <v>718</v>
      </c>
      <c r="K78" s="596">
        <v>1</v>
      </c>
      <c r="L78" s="597">
        <v>1</v>
      </c>
      <c r="M78" s="597">
        <v>1</v>
      </c>
      <c r="N78" s="597">
        <v>0</v>
      </c>
      <c r="O78" s="597">
        <v>0</v>
      </c>
      <c r="P78" s="597">
        <v>0</v>
      </c>
      <c r="Q78" s="597">
        <v>0</v>
      </c>
      <c r="R78" s="597">
        <v>0</v>
      </c>
      <c r="S78" s="597">
        <v>1</v>
      </c>
      <c r="T78" s="597">
        <v>1</v>
      </c>
      <c r="U78" s="597">
        <v>1</v>
      </c>
      <c r="V78" s="598">
        <v>0</v>
      </c>
      <c r="W78" s="532">
        <f t="shared" ref="W78" si="26">SUM(K78:V78)</f>
        <v>6</v>
      </c>
      <c r="X78" s="554"/>
      <c r="Y78" s="555"/>
      <c r="Z78" s="555"/>
      <c r="AA78" s="555"/>
      <c r="AB78" s="555"/>
      <c r="AC78" s="555"/>
      <c r="AD78" s="555"/>
      <c r="AE78" s="555"/>
      <c r="AF78" s="555"/>
      <c r="AG78" s="555"/>
      <c r="AH78" s="555"/>
      <c r="AI78" s="606"/>
    </row>
    <row r="79" spans="1:39" ht="30.75" customHeight="1" x14ac:dyDescent="0.25">
      <c r="A79" s="557"/>
      <c r="B79" s="558"/>
      <c r="C79" s="558"/>
      <c r="D79" s="558"/>
      <c r="E79" s="558"/>
      <c r="F79" s="559"/>
      <c r="G79" s="562"/>
      <c r="H79" s="1180"/>
      <c r="I79" s="1182"/>
      <c r="J79" s="563" t="s">
        <v>719</v>
      </c>
      <c r="K79" s="568">
        <v>0</v>
      </c>
      <c r="L79" s="564">
        <v>13333</v>
      </c>
      <c r="M79" s="564">
        <v>13333</v>
      </c>
      <c r="N79" s="564">
        <v>13334</v>
      </c>
      <c r="O79" s="564">
        <v>2500</v>
      </c>
      <c r="P79" s="568">
        <v>2500</v>
      </c>
      <c r="Q79" s="568">
        <v>2500</v>
      </c>
      <c r="R79" s="568">
        <v>2500</v>
      </c>
      <c r="S79" s="564">
        <v>16666</v>
      </c>
      <c r="T79" s="568">
        <v>16666</v>
      </c>
      <c r="U79" s="568">
        <v>16668</v>
      </c>
      <c r="V79" s="568">
        <v>0</v>
      </c>
      <c r="W79" s="524">
        <f>SUM(K79:V79)</f>
        <v>100000</v>
      </c>
      <c r="X79" s="554"/>
      <c r="Y79" s="555"/>
      <c r="Z79" s="555"/>
      <c r="AA79" s="555"/>
      <c r="AB79" s="555"/>
      <c r="AC79" s="555"/>
      <c r="AD79" s="555"/>
      <c r="AE79" s="555"/>
      <c r="AF79" s="555"/>
      <c r="AG79" s="555"/>
      <c r="AH79" s="555"/>
      <c r="AI79" s="606"/>
    </row>
    <row r="80" spans="1:39" ht="36" customHeight="1" x14ac:dyDescent="0.25">
      <c r="A80" s="557"/>
      <c r="B80" s="558"/>
      <c r="C80" s="558"/>
      <c r="D80" s="558"/>
      <c r="E80" s="558"/>
      <c r="F80" s="559"/>
      <c r="G80" s="560"/>
      <c r="H80" s="1179" t="s">
        <v>1226</v>
      </c>
      <c r="I80" s="1181"/>
      <c r="J80" s="572" t="s">
        <v>718</v>
      </c>
      <c r="K80" s="573">
        <v>0</v>
      </c>
      <c r="L80" s="573">
        <v>0</v>
      </c>
      <c r="M80" s="573">
        <v>0</v>
      </c>
      <c r="N80" s="573">
        <v>0</v>
      </c>
      <c r="O80" s="573">
        <v>0</v>
      </c>
      <c r="P80" s="573">
        <v>0</v>
      </c>
      <c r="Q80" s="573">
        <v>0</v>
      </c>
      <c r="R80" s="573">
        <v>0</v>
      </c>
      <c r="S80" s="573">
        <v>0</v>
      </c>
      <c r="T80" s="573">
        <v>0</v>
      </c>
      <c r="U80" s="573">
        <v>0</v>
      </c>
      <c r="V80" s="573">
        <v>0</v>
      </c>
      <c r="W80" s="527">
        <f>SUM(K80:V80)</f>
        <v>0</v>
      </c>
      <c r="X80" s="565"/>
      <c r="Y80" s="566"/>
      <c r="Z80" s="566"/>
      <c r="AA80" s="566"/>
      <c r="AB80" s="566"/>
      <c r="AC80" s="566"/>
      <c r="AD80" s="566"/>
      <c r="AE80" s="566"/>
      <c r="AF80" s="566"/>
      <c r="AG80" s="566"/>
      <c r="AH80" s="566"/>
      <c r="AI80" s="567"/>
    </row>
    <row r="81" spans="1:39" ht="30.75" customHeight="1" thickBot="1" x14ac:dyDescent="0.3">
      <c r="A81" s="557"/>
      <c r="B81" s="558"/>
      <c r="C81" s="558"/>
      <c r="D81" s="558"/>
      <c r="E81" s="558"/>
      <c r="F81" s="559"/>
      <c r="G81" s="562"/>
      <c r="H81" s="1180"/>
      <c r="I81" s="1182"/>
      <c r="J81" s="563" t="s">
        <v>719</v>
      </c>
      <c r="K81" s="564">
        <v>79500</v>
      </c>
      <c r="L81" s="564">
        <v>79500</v>
      </c>
      <c r="M81" s="564">
        <v>79500</v>
      </c>
      <c r="N81" s="564">
        <v>79500</v>
      </c>
      <c r="O81" s="564">
        <v>79500</v>
      </c>
      <c r="P81" s="564">
        <v>79500</v>
      </c>
      <c r="Q81" s="564">
        <v>79500</v>
      </c>
      <c r="R81" s="564">
        <v>79500</v>
      </c>
      <c r="S81" s="564">
        <v>79500</v>
      </c>
      <c r="T81" s="564">
        <v>79500</v>
      </c>
      <c r="U81" s="564">
        <v>79500</v>
      </c>
      <c r="V81" s="564">
        <v>79500</v>
      </c>
      <c r="W81" s="524">
        <f>SUM(K81:V81)</f>
        <v>954000</v>
      </c>
      <c r="X81" s="554"/>
      <c r="Y81" s="555"/>
      <c r="Z81" s="555"/>
      <c r="AA81" s="555"/>
      <c r="AB81" s="555"/>
      <c r="AC81" s="555"/>
      <c r="AD81" s="555"/>
      <c r="AE81" s="555"/>
      <c r="AF81" s="555"/>
      <c r="AG81" s="555"/>
      <c r="AH81" s="555"/>
      <c r="AI81" s="556"/>
    </row>
    <row r="82" spans="1:39" ht="30.75" customHeight="1" x14ac:dyDescent="0.25">
      <c r="A82" s="558"/>
      <c r="B82" s="558"/>
      <c r="C82" s="558"/>
      <c r="D82" s="558"/>
      <c r="E82" s="558"/>
      <c r="F82" s="558"/>
      <c r="G82" s="562"/>
      <c r="H82" s="1185" t="str">
        <f>+'SPPD-14 POA'!N13</f>
        <v>Control y manejo de los desechos sólidos en la cuenca del lago de Amatitlán</v>
      </c>
      <c r="I82" s="1187" t="s">
        <v>1151</v>
      </c>
      <c r="J82" s="592" t="s">
        <v>718</v>
      </c>
      <c r="K82" s="600">
        <f>+K84+K86+K88+K90</f>
        <v>2</v>
      </c>
      <c r="L82" s="600">
        <f t="shared" ref="L82:V82" si="27">+L84+L86+L88+L90</f>
        <v>6</v>
      </c>
      <c r="M82" s="600">
        <f t="shared" si="27"/>
        <v>4</v>
      </c>
      <c r="N82" s="600">
        <f t="shared" si="27"/>
        <v>5</v>
      </c>
      <c r="O82" s="600">
        <f t="shared" si="27"/>
        <v>6</v>
      </c>
      <c r="P82" s="600">
        <f t="shared" si="27"/>
        <v>8</v>
      </c>
      <c r="Q82" s="600">
        <f t="shared" si="27"/>
        <v>8</v>
      </c>
      <c r="R82" s="600">
        <f t="shared" si="27"/>
        <v>4</v>
      </c>
      <c r="S82" s="600">
        <f t="shared" si="27"/>
        <v>8</v>
      </c>
      <c r="T82" s="600">
        <f t="shared" si="27"/>
        <v>6</v>
      </c>
      <c r="U82" s="600">
        <f t="shared" si="27"/>
        <v>7</v>
      </c>
      <c r="V82" s="600">
        <f t="shared" si="27"/>
        <v>1</v>
      </c>
      <c r="W82" s="530">
        <f t="shared" ref="W82:W104" si="28">SUM(K82:V82)</f>
        <v>65</v>
      </c>
      <c r="X82" s="607"/>
      <c r="Y82" s="607"/>
      <c r="Z82" s="607"/>
      <c r="AA82" s="607"/>
      <c r="AB82" s="607"/>
      <c r="AC82" s="607"/>
      <c r="AD82" s="607"/>
      <c r="AE82" s="607"/>
      <c r="AF82" s="608"/>
      <c r="AG82" s="608"/>
      <c r="AH82" s="608"/>
      <c r="AI82" s="609"/>
      <c r="AJ82" s="1169" t="s">
        <v>1815</v>
      </c>
      <c r="AK82" s="1169"/>
      <c r="AL82" s="1169"/>
      <c r="AM82" s="1169"/>
    </row>
    <row r="83" spans="1:39" ht="30.75" customHeight="1" thickBot="1" x14ac:dyDescent="0.3">
      <c r="A83" s="558"/>
      <c r="B83" s="558"/>
      <c r="C83" s="558"/>
      <c r="D83" s="558"/>
      <c r="E83" s="558"/>
      <c r="F83" s="558"/>
      <c r="G83" s="562"/>
      <c r="H83" s="1186"/>
      <c r="I83" s="1188"/>
      <c r="J83" s="593" t="s">
        <v>719</v>
      </c>
      <c r="K83" s="610">
        <f>+K85+K87+K89+K91+K93+K95+K97+K99+K101+K103+K105+K107</f>
        <v>246800</v>
      </c>
      <c r="L83" s="610">
        <f t="shared" ref="L83:V83" si="29">+L85+L87+L89+L91+L93+L95+L97+L99+L101+L103+L105+L107</f>
        <v>354755.76</v>
      </c>
      <c r="M83" s="610">
        <f t="shared" si="29"/>
        <v>394255.76</v>
      </c>
      <c r="N83" s="610">
        <f t="shared" si="29"/>
        <v>300905.77</v>
      </c>
      <c r="O83" s="610">
        <f t="shared" si="29"/>
        <v>297118.18</v>
      </c>
      <c r="P83" s="610">
        <f t="shared" si="29"/>
        <v>297118.18</v>
      </c>
      <c r="Q83" s="610">
        <f t="shared" si="29"/>
        <v>269618.18</v>
      </c>
      <c r="R83" s="610">
        <f t="shared" si="29"/>
        <v>1145918.18</v>
      </c>
      <c r="S83" s="610">
        <f t="shared" si="29"/>
        <v>297118.18</v>
      </c>
      <c r="T83" s="610">
        <f t="shared" si="29"/>
        <v>282118.43</v>
      </c>
      <c r="U83" s="610">
        <f t="shared" si="29"/>
        <v>269618.18</v>
      </c>
      <c r="V83" s="610">
        <f t="shared" si="29"/>
        <v>247118.2</v>
      </c>
      <c r="W83" s="534">
        <f>SUM(K83:V83)</f>
        <v>4402463</v>
      </c>
      <c r="X83" s="607"/>
      <c r="Y83" s="607"/>
      <c r="Z83" s="607"/>
      <c r="AA83" s="607"/>
      <c r="AB83" s="607"/>
      <c r="AC83" s="607"/>
      <c r="AD83" s="607"/>
      <c r="AE83" s="607"/>
      <c r="AF83" s="608"/>
      <c r="AG83" s="608"/>
      <c r="AH83" s="608"/>
      <c r="AI83" s="609"/>
      <c r="AJ83" s="1169"/>
      <c r="AK83" s="1169"/>
      <c r="AL83" s="1169"/>
      <c r="AM83" s="1169"/>
    </row>
    <row r="84" spans="1:39" ht="44.25" customHeight="1" x14ac:dyDescent="0.25">
      <c r="A84" s="557"/>
      <c r="B84" s="558"/>
      <c r="C84" s="558"/>
      <c r="D84" s="558"/>
      <c r="E84" s="558"/>
      <c r="F84" s="559"/>
      <c r="G84" s="560"/>
      <c r="H84" s="1180" t="s">
        <v>1415</v>
      </c>
      <c r="I84" s="1182" t="s">
        <v>1231</v>
      </c>
      <c r="J84" s="595" t="s">
        <v>718</v>
      </c>
      <c r="K84" s="596">
        <v>0</v>
      </c>
      <c r="L84" s="597">
        <v>2</v>
      </c>
      <c r="M84" s="597">
        <v>1</v>
      </c>
      <c r="N84" s="597">
        <v>2</v>
      </c>
      <c r="O84" s="597">
        <v>2</v>
      </c>
      <c r="P84" s="597">
        <v>2</v>
      </c>
      <c r="Q84" s="597">
        <v>2</v>
      </c>
      <c r="R84" s="597">
        <v>2</v>
      </c>
      <c r="S84" s="597">
        <v>2</v>
      </c>
      <c r="T84" s="597">
        <v>2</v>
      </c>
      <c r="U84" s="597">
        <v>2</v>
      </c>
      <c r="V84" s="598">
        <v>1</v>
      </c>
      <c r="W84" s="532">
        <f t="shared" si="28"/>
        <v>20</v>
      </c>
      <c r="X84" s="607"/>
      <c r="Y84" s="607"/>
      <c r="Z84" s="607"/>
      <c r="AA84" s="607"/>
      <c r="AB84" s="607"/>
      <c r="AC84" s="607"/>
      <c r="AD84" s="607"/>
      <c r="AE84" s="607"/>
      <c r="AF84" s="608"/>
      <c r="AG84" s="608"/>
      <c r="AH84" s="608"/>
      <c r="AI84" s="609"/>
    </row>
    <row r="85" spans="1:39" ht="44.25" customHeight="1" x14ac:dyDescent="0.25">
      <c r="A85" s="557"/>
      <c r="B85" s="558"/>
      <c r="C85" s="558"/>
      <c r="D85" s="558"/>
      <c r="E85" s="558"/>
      <c r="F85" s="559"/>
      <c r="G85" s="562"/>
      <c r="H85" s="1180"/>
      <c r="I85" s="1182"/>
      <c r="J85" s="599" t="s">
        <v>719</v>
      </c>
      <c r="K85" s="564">
        <v>0</v>
      </c>
      <c r="L85" s="564">
        <v>0</v>
      </c>
      <c r="M85" s="564">
        <v>0</v>
      </c>
      <c r="N85" s="564">
        <v>0</v>
      </c>
      <c r="O85" s="564">
        <v>0</v>
      </c>
      <c r="P85" s="564">
        <v>0</v>
      </c>
      <c r="Q85" s="564">
        <v>0</v>
      </c>
      <c r="R85" s="564">
        <v>0</v>
      </c>
      <c r="S85" s="564">
        <v>0</v>
      </c>
      <c r="T85" s="564">
        <v>0</v>
      </c>
      <c r="U85" s="564">
        <v>0</v>
      </c>
      <c r="V85" s="568">
        <v>0</v>
      </c>
      <c r="W85" s="533">
        <f>SUM(K85:V85)</f>
        <v>0</v>
      </c>
      <c r="X85" s="607"/>
      <c r="Y85" s="607"/>
      <c r="Z85" s="607"/>
      <c r="AA85" s="607"/>
      <c r="AB85" s="607"/>
      <c r="AC85" s="607"/>
      <c r="AD85" s="607"/>
      <c r="AE85" s="607"/>
      <c r="AF85" s="608"/>
      <c r="AG85" s="608"/>
      <c r="AH85" s="608"/>
      <c r="AI85" s="609"/>
    </row>
    <row r="86" spans="1:39" ht="44.25" customHeight="1" x14ac:dyDescent="0.25">
      <c r="A86" s="557"/>
      <c r="B86" s="558"/>
      <c r="C86" s="558"/>
      <c r="D86" s="558"/>
      <c r="E86" s="558"/>
      <c r="F86" s="559"/>
      <c r="G86" s="560"/>
      <c r="H86" s="1180" t="s">
        <v>1230</v>
      </c>
      <c r="I86" s="1182" t="s">
        <v>1231</v>
      </c>
      <c r="J86" s="595" t="s">
        <v>718</v>
      </c>
      <c r="K86" s="596">
        <v>0</v>
      </c>
      <c r="L86" s="597">
        <v>2</v>
      </c>
      <c r="M86" s="597">
        <v>1</v>
      </c>
      <c r="N86" s="597">
        <v>1</v>
      </c>
      <c r="O86" s="597">
        <v>2</v>
      </c>
      <c r="P86" s="597">
        <v>2</v>
      </c>
      <c r="Q86" s="597">
        <v>2</v>
      </c>
      <c r="R86" s="597">
        <v>1</v>
      </c>
      <c r="S86" s="597">
        <v>2</v>
      </c>
      <c r="T86" s="597">
        <v>2</v>
      </c>
      <c r="U86" s="597">
        <v>2</v>
      </c>
      <c r="V86" s="598">
        <v>0</v>
      </c>
      <c r="W86" s="532">
        <f t="shared" si="28"/>
        <v>17</v>
      </c>
      <c r="X86" s="607"/>
      <c r="Y86" s="607"/>
      <c r="Z86" s="607"/>
      <c r="AA86" s="607"/>
      <c r="AB86" s="607"/>
      <c r="AC86" s="607"/>
      <c r="AD86" s="607"/>
      <c r="AE86" s="607"/>
      <c r="AF86" s="608"/>
      <c r="AG86" s="608"/>
      <c r="AH86" s="608"/>
      <c r="AI86" s="609"/>
    </row>
    <row r="87" spans="1:39" ht="44.25" customHeight="1" x14ac:dyDescent="0.25">
      <c r="A87" s="557"/>
      <c r="B87" s="558"/>
      <c r="C87" s="558"/>
      <c r="D87" s="558"/>
      <c r="E87" s="558"/>
      <c r="F87" s="559"/>
      <c r="G87" s="562"/>
      <c r="H87" s="1183"/>
      <c r="I87" s="1184"/>
      <c r="J87" s="599" t="s">
        <v>719</v>
      </c>
      <c r="K87" s="564">
        <v>0</v>
      </c>
      <c r="L87" s="564">
        <v>0</v>
      </c>
      <c r="M87" s="564">
        <v>0</v>
      </c>
      <c r="N87" s="564">
        <v>0</v>
      </c>
      <c r="O87" s="564">
        <v>0</v>
      </c>
      <c r="P87" s="564">
        <v>0</v>
      </c>
      <c r="Q87" s="564">
        <v>0</v>
      </c>
      <c r="R87" s="564">
        <v>0</v>
      </c>
      <c r="S87" s="564">
        <v>0</v>
      </c>
      <c r="T87" s="564">
        <v>0</v>
      </c>
      <c r="U87" s="564">
        <v>0</v>
      </c>
      <c r="V87" s="568">
        <v>0</v>
      </c>
      <c r="W87" s="533">
        <f>SUM(K87:V87)</f>
        <v>0</v>
      </c>
      <c r="X87" s="607"/>
      <c r="Y87" s="607"/>
      <c r="Z87" s="607"/>
      <c r="AA87" s="607"/>
      <c r="AB87" s="607"/>
      <c r="AC87" s="607"/>
      <c r="AD87" s="607"/>
      <c r="AE87" s="607"/>
      <c r="AF87" s="608"/>
      <c r="AG87" s="608"/>
      <c r="AH87" s="608"/>
      <c r="AI87" s="609"/>
    </row>
    <row r="88" spans="1:39" ht="44.25" customHeight="1" x14ac:dyDescent="0.25">
      <c r="A88" s="557"/>
      <c r="B88" s="558"/>
      <c r="C88" s="558"/>
      <c r="D88" s="558"/>
      <c r="E88" s="558"/>
      <c r="F88" s="559"/>
      <c r="G88" s="560"/>
      <c r="H88" s="1180" t="s">
        <v>1232</v>
      </c>
      <c r="I88" s="1182" t="s">
        <v>1231</v>
      </c>
      <c r="J88" s="595" t="s">
        <v>718</v>
      </c>
      <c r="K88" s="596">
        <v>0</v>
      </c>
      <c r="L88" s="597">
        <v>0</v>
      </c>
      <c r="M88" s="597">
        <v>1</v>
      </c>
      <c r="N88" s="597">
        <v>1</v>
      </c>
      <c r="O88" s="597">
        <v>2</v>
      </c>
      <c r="P88" s="597">
        <v>2</v>
      </c>
      <c r="Q88" s="597">
        <v>2</v>
      </c>
      <c r="R88" s="597">
        <v>1</v>
      </c>
      <c r="S88" s="597">
        <v>2</v>
      </c>
      <c r="T88" s="597">
        <v>2</v>
      </c>
      <c r="U88" s="597">
        <v>2</v>
      </c>
      <c r="V88" s="598">
        <v>0</v>
      </c>
      <c r="W88" s="532">
        <f t="shared" si="28"/>
        <v>15</v>
      </c>
      <c r="X88" s="607"/>
      <c r="Y88" s="607"/>
      <c r="Z88" s="607"/>
      <c r="AA88" s="607"/>
      <c r="AB88" s="607"/>
      <c r="AC88" s="607"/>
      <c r="AD88" s="607"/>
      <c r="AE88" s="607"/>
      <c r="AF88" s="608"/>
      <c r="AG88" s="608"/>
      <c r="AH88" s="608"/>
      <c r="AI88" s="609"/>
    </row>
    <row r="89" spans="1:39" ht="44.25" customHeight="1" x14ac:dyDescent="0.25">
      <c r="A89" s="557"/>
      <c r="B89" s="558"/>
      <c r="C89" s="558"/>
      <c r="D89" s="558"/>
      <c r="E89" s="558"/>
      <c r="F89" s="559"/>
      <c r="G89" s="562"/>
      <c r="H89" s="1180"/>
      <c r="I89" s="1182"/>
      <c r="J89" s="599" t="s">
        <v>719</v>
      </c>
      <c r="K89" s="564">
        <v>0</v>
      </c>
      <c r="L89" s="564">
        <v>0</v>
      </c>
      <c r="M89" s="564">
        <v>0</v>
      </c>
      <c r="N89" s="564">
        <v>0</v>
      </c>
      <c r="O89" s="564">
        <v>0</v>
      </c>
      <c r="P89" s="564">
        <v>0</v>
      </c>
      <c r="Q89" s="564">
        <v>0</v>
      </c>
      <c r="R89" s="564">
        <v>0</v>
      </c>
      <c r="S89" s="564">
        <v>0</v>
      </c>
      <c r="T89" s="564">
        <v>0</v>
      </c>
      <c r="U89" s="564">
        <v>0</v>
      </c>
      <c r="V89" s="568">
        <v>0</v>
      </c>
      <c r="W89" s="533">
        <f>SUM(K89:V89)</f>
        <v>0</v>
      </c>
      <c r="X89" s="607"/>
      <c r="Y89" s="607"/>
      <c r="Z89" s="607"/>
      <c r="AA89" s="607"/>
      <c r="AB89" s="607"/>
      <c r="AC89" s="607"/>
      <c r="AD89" s="607"/>
      <c r="AE89" s="607"/>
      <c r="AF89" s="608"/>
      <c r="AG89" s="608"/>
      <c r="AH89" s="608"/>
      <c r="AI89" s="609"/>
    </row>
    <row r="90" spans="1:39" ht="72" customHeight="1" x14ac:dyDescent="0.25">
      <c r="A90" s="557"/>
      <c r="B90" s="558"/>
      <c r="C90" s="558"/>
      <c r="D90" s="558"/>
      <c r="E90" s="558"/>
      <c r="F90" s="559"/>
      <c r="G90" s="560"/>
      <c r="H90" s="1180" t="s">
        <v>1416</v>
      </c>
      <c r="I90" s="1182" t="s">
        <v>1231</v>
      </c>
      <c r="J90" s="595" t="s">
        <v>718</v>
      </c>
      <c r="K90" s="596">
        <v>2</v>
      </c>
      <c r="L90" s="597">
        <v>2</v>
      </c>
      <c r="M90" s="597">
        <v>1</v>
      </c>
      <c r="N90" s="597">
        <v>1</v>
      </c>
      <c r="O90" s="597">
        <v>0</v>
      </c>
      <c r="P90" s="597">
        <v>2</v>
      </c>
      <c r="Q90" s="597">
        <v>2</v>
      </c>
      <c r="R90" s="597">
        <v>0</v>
      </c>
      <c r="S90" s="597">
        <v>2</v>
      </c>
      <c r="T90" s="597">
        <v>0</v>
      </c>
      <c r="U90" s="597">
        <v>1</v>
      </c>
      <c r="V90" s="598">
        <v>0</v>
      </c>
      <c r="W90" s="532">
        <f t="shared" si="28"/>
        <v>13</v>
      </c>
      <c r="X90" s="607"/>
      <c r="Y90" s="607"/>
      <c r="Z90" s="607"/>
      <c r="AA90" s="607"/>
      <c r="AB90" s="607"/>
      <c r="AC90" s="607"/>
      <c r="AD90" s="607"/>
      <c r="AE90" s="607"/>
      <c r="AF90" s="608"/>
      <c r="AG90" s="608"/>
      <c r="AH90" s="608"/>
      <c r="AI90" s="609"/>
    </row>
    <row r="91" spans="1:39" ht="72" customHeight="1" x14ac:dyDescent="0.25">
      <c r="A91" s="557"/>
      <c r="B91" s="558"/>
      <c r="C91" s="558"/>
      <c r="D91" s="558"/>
      <c r="E91" s="558"/>
      <c r="F91" s="559"/>
      <c r="G91" s="562"/>
      <c r="H91" s="1183"/>
      <c r="I91" s="1184"/>
      <c r="J91" s="599" t="s">
        <v>719</v>
      </c>
      <c r="K91" s="564">
        <v>0</v>
      </c>
      <c r="L91" s="564">
        <v>318.18</v>
      </c>
      <c r="M91" s="564">
        <v>318.18</v>
      </c>
      <c r="N91" s="564">
        <v>318.18</v>
      </c>
      <c r="O91" s="564">
        <v>318.18</v>
      </c>
      <c r="P91" s="564">
        <v>318.18</v>
      </c>
      <c r="Q91" s="564">
        <v>318.18</v>
      </c>
      <c r="R91" s="564">
        <v>318.18</v>
      </c>
      <c r="S91" s="564">
        <v>318.18</v>
      </c>
      <c r="T91" s="564">
        <v>318.18</v>
      </c>
      <c r="U91" s="564">
        <v>318.18</v>
      </c>
      <c r="V91" s="568">
        <v>318.2</v>
      </c>
      <c r="W91" s="533">
        <f>SUM(K91:V91)</f>
        <v>3499.9999999999995</v>
      </c>
      <c r="X91" s="607"/>
      <c r="Y91" s="607"/>
      <c r="Z91" s="607"/>
      <c r="AA91" s="607"/>
      <c r="AB91" s="607"/>
      <c r="AC91" s="607"/>
      <c r="AD91" s="607"/>
      <c r="AE91" s="607"/>
      <c r="AF91" s="608"/>
      <c r="AG91" s="608"/>
      <c r="AH91" s="608"/>
      <c r="AI91" s="609"/>
    </row>
    <row r="92" spans="1:39" ht="44.25" customHeight="1" x14ac:dyDescent="0.25">
      <c r="A92" s="557"/>
      <c r="B92" s="558"/>
      <c r="C92" s="558"/>
      <c r="D92" s="558"/>
      <c r="E92" s="558"/>
      <c r="F92" s="559"/>
      <c r="G92" s="560"/>
      <c r="H92" s="1180" t="s">
        <v>1233</v>
      </c>
      <c r="I92" s="1182" t="s">
        <v>1234</v>
      </c>
      <c r="J92" s="595" t="s">
        <v>718</v>
      </c>
      <c r="K92" s="596">
        <v>0</v>
      </c>
      <c r="L92" s="597">
        <v>0</v>
      </c>
      <c r="M92" s="597">
        <v>0</v>
      </c>
      <c r="N92" s="597">
        <v>1</v>
      </c>
      <c r="O92" s="597">
        <v>1</v>
      </c>
      <c r="P92" s="597">
        <v>1</v>
      </c>
      <c r="Q92" s="597">
        <v>1</v>
      </c>
      <c r="R92" s="597">
        <v>1</v>
      </c>
      <c r="S92" s="597">
        <v>0</v>
      </c>
      <c r="T92" s="597">
        <v>0</v>
      </c>
      <c r="U92" s="597">
        <v>0</v>
      </c>
      <c r="V92" s="598">
        <v>0</v>
      </c>
      <c r="W92" s="532">
        <f t="shared" si="28"/>
        <v>5</v>
      </c>
      <c r="X92" s="607"/>
      <c r="Y92" s="607"/>
      <c r="Z92" s="607"/>
      <c r="AA92" s="607"/>
      <c r="AB92" s="607"/>
      <c r="AC92" s="607"/>
      <c r="AD92" s="607"/>
      <c r="AE92" s="607"/>
      <c r="AF92" s="608"/>
      <c r="AG92" s="608"/>
      <c r="AH92" s="608"/>
      <c r="AI92" s="609"/>
    </row>
    <row r="93" spans="1:39" ht="44.25" customHeight="1" x14ac:dyDescent="0.25">
      <c r="A93" s="557"/>
      <c r="B93" s="558"/>
      <c r="C93" s="558"/>
      <c r="D93" s="558"/>
      <c r="E93" s="558"/>
      <c r="F93" s="559"/>
      <c r="G93" s="562"/>
      <c r="H93" s="1180"/>
      <c r="I93" s="1182"/>
      <c r="J93" s="599" t="s">
        <v>719</v>
      </c>
      <c r="K93" s="564">
        <v>0</v>
      </c>
      <c r="L93" s="564">
        <v>0</v>
      </c>
      <c r="M93" s="564">
        <v>20000</v>
      </c>
      <c r="N93" s="564">
        <v>15000</v>
      </c>
      <c r="O93" s="564">
        <v>0</v>
      </c>
      <c r="P93" s="564">
        <v>0</v>
      </c>
      <c r="Q93" s="564">
        <v>0</v>
      </c>
      <c r="R93" s="564">
        <v>0</v>
      </c>
      <c r="S93" s="564">
        <v>0</v>
      </c>
      <c r="T93" s="564">
        <v>0</v>
      </c>
      <c r="U93" s="564">
        <v>0</v>
      </c>
      <c r="V93" s="568">
        <v>0</v>
      </c>
      <c r="W93" s="533">
        <f>SUM(K93:V93)</f>
        <v>35000</v>
      </c>
      <c r="X93" s="607"/>
      <c r="Y93" s="607"/>
      <c r="Z93" s="607"/>
      <c r="AA93" s="607"/>
      <c r="AB93" s="607"/>
      <c r="AC93" s="607"/>
      <c r="AD93" s="607"/>
      <c r="AE93" s="607"/>
      <c r="AF93" s="608"/>
      <c r="AG93" s="608"/>
      <c r="AH93" s="608"/>
      <c r="AI93" s="609"/>
    </row>
    <row r="94" spans="1:39" ht="44.25" customHeight="1" x14ac:dyDescent="0.25">
      <c r="A94" s="557"/>
      <c r="B94" s="558"/>
      <c r="C94" s="558"/>
      <c r="D94" s="558"/>
      <c r="E94" s="558"/>
      <c r="F94" s="559"/>
      <c r="G94" s="560"/>
      <c r="H94" s="1180" t="s">
        <v>1227</v>
      </c>
      <c r="I94" s="1182" t="s">
        <v>1234</v>
      </c>
      <c r="J94" s="595" t="s">
        <v>718</v>
      </c>
      <c r="K94" s="596">
        <v>0</v>
      </c>
      <c r="L94" s="654">
        <v>1</v>
      </c>
      <c r="M94" s="654">
        <v>0</v>
      </c>
      <c r="N94" s="654">
        <v>1</v>
      </c>
      <c r="O94" s="654">
        <v>0</v>
      </c>
      <c r="P94" s="654">
        <v>1</v>
      </c>
      <c r="Q94" s="654">
        <v>0</v>
      </c>
      <c r="R94" s="654">
        <v>1</v>
      </c>
      <c r="S94" s="654">
        <v>0</v>
      </c>
      <c r="T94" s="654">
        <v>1</v>
      </c>
      <c r="U94" s="654">
        <v>1</v>
      </c>
      <c r="V94" s="598">
        <v>1</v>
      </c>
      <c r="W94" s="532">
        <f t="shared" ref="W94" si="30">SUM(K94:V94)</f>
        <v>7</v>
      </c>
      <c r="X94" s="607"/>
      <c r="Y94" s="607"/>
      <c r="Z94" s="607"/>
      <c r="AA94" s="607"/>
      <c r="AB94" s="607"/>
      <c r="AC94" s="607"/>
      <c r="AD94" s="607"/>
      <c r="AE94" s="607"/>
      <c r="AF94" s="608"/>
      <c r="AG94" s="608"/>
      <c r="AH94" s="608"/>
      <c r="AI94" s="609"/>
    </row>
    <row r="95" spans="1:39" ht="44.25" customHeight="1" x14ac:dyDescent="0.25">
      <c r="A95" s="557"/>
      <c r="B95" s="558"/>
      <c r="C95" s="558"/>
      <c r="D95" s="558"/>
      <c r="E95" s="558"/>
      <c r="F95" s="559"/>
      <c r="G95" s="562"/>
      <c r="H95" s="1183"/>
      <c r="I95" s="1184"/>
      <c r="J95" s="599" t="s">
        <v>719</v>
      </c>
      <c r="K95" s="564">
        <v>0</v>
      </c>
      <c r="L95" s="564">
        <v>500</v>
      </c>
      <c r="M95" s="564">
        <v>0</v>
      </c>
      <c r="N95" s="564">
        <v>0</v>
      </c>
      <c r="O95" s="564">
        <v>0</v>
      </c>
      <c r="P95" s="564">
        <v>0</v>
      </c>
      <c r="Q95" s="564">
        <v>0</v>
      </c>
      <c r="R95" s="564">
        <v>0</v>
      </c>
      <c r="S95" s="564">
        <v>0</v>
      </c>
      <c r="T95" s="564">
        <v>0</v>
      </c>
      <c r="U95" s="564">
        <v>0</v>
      </c>
      <c r="V95" s="568">
        <v>0</v>
      </c>
      <c r="W95" s="533">
        <f>SUM(K95:V95)</f>
        <v>500</v>
      </c>
      <c r="X95" s="607"/>
      <c r="Y95" s="607"/>
      <c r="Z95" s="607"/>
      <c r="AA95" s="607"/>
      <c r="AB95" s="607"/>
      <c r="AC95" s="607"/>
      <c r="AD95" s="607"/>
      <c r="AE95" s="607"/>
      <c r="AF95" s="608"/>
      <c r="AG95" s="608"/>
      <c r="AH95" s="608"/>
      <c r="AI95" s="609"/>
    </row>
    <row r="96" spans="1:39" ht="44.25" customHeight="1" x14ac:dyDescent="0.25">
      <c r="A96" s="557"/>
      <c r="B96" s="558"/>
      <c r="C96" s="558"/>
      <c r="D96" s="558"/>
      <c r="E96" s="558"/>
      <c r="F96" s="559"/>
      <c r="G96" s="560"/>
      <c r="H96" s="1180" t="s">
        <v>1235</v>
      </c>
      <c r="I96" s="1182" t="s">
        <v>1234</v>
      </c>
      <c r="J96" s="595" t="s">
        <v>718</v>
      </c>
      <c r="K96" s="596">
        <v>0</v>
      </c>
      <c r="L96" s="654">
        <v>0</v>
      </c>
      <c r="M96" s="654">
        <v>1</v>
      </c>
      <c r="N96" s="654">
        <v>1</v>
      </c>
      <c r="O96" s="654">
        <v>0</v>
      </c>
      <c r="P96" s="654">
        <v>0</v>
      </c>
      <c r="Q96" s="654">
        <v>0</v>
      </c>
      <c r="R96" s="654">
        <v>0</v>
      </c>
      <c r="S96" s="654">
        <v>0</v>
      </c>
      <c r="T96" s="654">
        <v>1</v>
      </c>
      <c r="U96" s="654">
        <v>1</v>
      </c>
      <c r="V96" s="598">
        <v>0</v>
      </c>
      <c r="W96" s="532">
        <f t="shared" ref="W96" si="31">SUM(K96:V96)</f>
        <v>4</v>
      </c>
      <c r="X96" s="607"/>
      <c r="Y96" s="607"/>
      <c r="Z96" s="607"/>
      <c r="AA96" s="607"/>
      <c r="AB96" s="607"/>
      <c r="AC96" s="607"/>
      <c r="AD96" s="607"/>
      <c r="AE96" s="607"/>
      <c r="AF96" s="608"/>
      <c r="AG96" s="608"/>
      <c r="AH96" s="608"/>
      <c r="AI96" s="609"/>
    </row>
    <row r="97" spans="1:39" ht="44.25" customHeight="1" x14ac:dyDescent="0.25">
      <c r="A97" s="557"/>
      <c r="B97" s="558"/>
      <c r="C97" s="558"/>
      <c r="D97" s="558"/>
      <c r="E97" s="558"/>
      <c r="F97" s="559"/>
      <c r="G97" s="562"/>
      <c r="H97" s="1183"/>
      <c r="I97" s="1184"/>
      <c r="J97" s="599" t="s">
        <v>719</v>
      </c>
      <c r="K97" s="564">
        <v>0</v>
      </c>
      <c r="L97" s="564">
        <v>0</v>
      </c>
      <c r="M97" s="564">
        <v>20000</v>
      </c>
      <c r="N97" s="564">
        <v>10750</v>
      </c>
      <c r="O97" s="564">
        <v>0</v>
      </c>
      <c r="P97" s="564">
        <v>0</v>
      </c>
      <c r="Q97" s="564">
        <v>0</v>
      </c>
      <c r="R97" s="564">
        <v>0</v>
      </c>
      <c r="S97" s="564">
        <v>0</v>
      </c>
      <c r="T97" s="564">
        <v>0</v>
      </c>
      <c r="U97" s="564">
        <v>0</v>
      </c>
      <c r="V97" s="568">
        <v>0</v>
      </c>
      <c r="W97" s="533">
        <f>SUM(K97:V97)</f>
        <v>30750</v>
      </c>
      <c r="X97" s="607"/>
      <c r="Y97" s="607"/>
      <c r="Z97" s="607"/>
      <c r="AA97" s="607"/>
      <c r="AB97" s="607"/>
      <c r="AC97" s="607"/>
      <c r="AD97" s="607"/>
      <c r="AE97" s="607"/>
      <c r="AF97" s="608"/>
      <c r="AG97" s="608"/>
      <c r="AH97" s="608"/>
      <c r="AI97" s="609"/>
    </row>
    <row r="98" spans="1:39" ht="44.25" customHeight="1" x14ac:dyDescent="0.25">
      <c r="A98" s="557"/>
      <c r="B98" s="558"/>
      <c r="C98" s="558"/>
      <c r="D98" s="558"/>
      <c r="E98" s="558"/>
      <c r="F98" s="559"/>
      <c r="G98" s="560"/>
      <c r="H98" s="1180" t="s">
        <v>1417</v>
      </c>
      <c r="I98" s="1182" t="s">
        <v>1234</v>
      </c>
      <c r="J98" s="595" t="s">
        <v>718</v>
      </c>
      <c r="K98" s="596">
        <v>2</v>
      </c>
      <c r="L98" s="654">
        <v>2</v>
      </c>
      <c r="M98" s="654">
        <v>2</v>
      </c>
      <c r="N98" s="654">
        <v>2</v>
      </c>
      <c r="O98" s="654">
        <v>3</v>
      </c>
      <c r="P98" s="654">
        <v>3</v>
      </c>
      <c r="Q98" s="654">
        <v>3</v>
      </c>
      <c r="R98" s="654">
        <v>3</v>
      </c>
      <c r="S98" s="654">
        <v>2</v>
      </c>
      <c r="T98" s="654">
        <v>2</v>
      </c>
      <c r="U98" s="654">
        <v>2</v>
      </c>
      <c r="V98" s="598">
        <v>2</v>
      </c>
      <c r="W98" s="532">
        <f t="shared" ref="W98" si="32">SUM(K98:V98)</f>
        <v>28</v>
      </c>
      <c r="X98" s="607"/>
      <c r="Y98" s="607"/>
      <c r="Z98" s="607"/>
      <c r="AA98" s="607"/>
      <c r="AB98" s="607"/>
      <c r="AC98" s="607"/>
      <c r="AD98" s="607"/>
      <c r="AE98" s="607"/>
      <c r="AF98" s="608"/>
      <c r="AG98" s="608"/>
      <c r="AH98" s="608"/>
      <c r="AI98" s="609"/>
    </row>
    <row r="99" spans="1:39" ht="44.25" customHeight="1" x14ac:dyDescent="0.25">
      <c r="A99" s="557"/>
      <c r="B99" s="558"/>
      <c r="C99" s="558"/>
      <c r="D99" s="558"/>
      <c r="E99" s="558"/>
      <c r="F99" s="559"/>
      <c r="G99" s="562"/>
      <c r="H99" s="1183"/>
      <c r="I99" s="1184"/>
      <c r="J99" s="599" t="s">
        <v>719</v>
      </c>
      <c r="K99" s="564">
        <v>0</v>
      </c>
      <c r="L99" s="564">
        <v>6137.58</v>
      </c>
      <c r="M99" s="564">
        <v>6137.58</v>
      </c>
      <c r="N99" s="564">
        <v>6137.59</v>
      </c>
      <c r="O99" s="564">
        <v>0</v>
      </c>
      <c r="P99" s="564">
        <v>0</v>
      </c>
      <c r="Q99" s="564">
        <v>0</v>
      </c>
      <c r="R99" s="564">
        <v>0</v>
      </c>
      <c r="S99" s="564">
        <v>0</v>
      </c>
      <c r="T99" s="564">
        <v>5000.25</v>
      </c>
      <c r="U99" s="564">
        <v>0</v>
      </c>
      <c r="V99" s="568">
        <v>0</v>
      </c>
      <c r="W99" s="533">
        <f>SUM(K99:V99)</f>
        <v>23413</v>
      </c>
      <c r="X99" s="607"/>
      <c r="Y99" s="607"/>
      <c r="Z99" s="607"/>
      <c r="AA99" s="607"/>
      <c r="AB99" s="607"/>
      <c r="AC99" s="607"/>
      <c r="AD99" s="607"/>
      <c r="AE99" s="607"/>
      <c r="AF99" s="608"/>
      <c r="AG99" s="608"/>
      <c r="AH99" s="608"/>
      <c r="AI99" s="609"/>
    </row>
    <row r="100" spans="1:39" ht="44.25" customHeight="1" x14ac:dyDescent="0.25">
      <c r="A100" s="557"/>
      <c r="B100" s="558"/>
      <c r="C100" s="558"/>
      <c r="D100" s="558"/>
      <c r="E100" s="558"/>
      <c r="F100" s="559"/>
      <c r="G100" s="560"/>
      <c r="H100" s="1180" t="s">
        <v>1418</v>
      </c>
      <c r="I100" s="1182" t="s">
        <v>1234</v>
      </c>
      <c r="J100" s="595" t="s">
        <v>718</v>
      </c>
      <c r="K100" s="596">
        <v>0</v>
      </c>
      <c r="L100" s="654">
        <v>1</v>
      </c>
      <c r="M100" s="654">
        <v>1</v>
      </c>
      <c r="N100" s="654">
        <v>1</v>
      </c>
      <c r="O100" s="654">
        <v>0</v>
      </c>
      <c r="P100" s="654">
        <v>1</v>
      </c>
      <c r="Q100" s="654">
        <v>1</v>
      </c>
      <c r="R100" s="654">
        <v>1</v>
      </c>
      <c r="S100" s="654"/>
      <c r="T100" s="654">
        <v>1</v>
      </c>
      <c r="U100" s="654">
        <v>1</v>
      </c>
      <c r="V100" s="598">
        <v>1</v>
      </c>
      <c r="W100" s="532">
        <f t="shared" ref="W100" si="33">SUM(K100:V100)</f>
        <v>9</v>
      </c>
      <c r="X100" s="607"/>
      <c r="Y100" s="607"/>
      <c r="Z100" s="607"/>
      <c r="AA100" s="607"/>
      <c r="AB100" s="607"/>
      <c r="AC100" s="607"/>
      <c r="AD100" s="607"/>
      <c r="AE100" s="607"/>
      <c r="AF100" s="608"/>
      <c r="AG100" s="608"/>
      <c r="AH100" s="608"/>
      <c r="AI100" s="609"/>
    </row>
    <row r="101" spans="1:39" ht="44.25" customHeight="1" x14ac:dyDescent="0.25">
      <c r="A101" s="557"/>
      <c r="B101" s="558"/>
      <c r="C101" s="558"/>
      <c r="D101" s="558"/>
      <c r="E101" s="558"/>
      <c r="F101" s="559"/>
      <c r="G101" s="562"/>
      <c r="H101" s="1183"/>
      <c r="I101" s="1184"/>
      <c r="J101" s="599" t="s">
        <v>719</v>
      </c>
      <c r="K101" s="564">
        <v>0</v>
      </c>
      <c r="L101" s="564">
        <v>1000</v>
      </c>
      <c r="M101" s="564">
        <v>1000</v>
      </c>
      <c r="N101" s="564">
        <v>550</v>
      </c>
      <c r="O101" s="564">
        <v>0</v>
      </c>
      <c r="P101" s="564">
        <v>0</v>
      </c>
      <c r="Q101" s="564">
        <v>0</v>
      </c>
      <c r="R101" s="564">
        <v>0</v>
      </c>
      <c r="S101" s="564">
        <v>0</v>
      </c>
      <c r="T101" s="564">
        <v>0</v>
      </c>
      <c r="U101" s="564">
        <v>0</v>
      </c>
      <c r="V101" s="568">
        <v>0</v>
      </c>
      <c r="W101" s="533">
        <f>SUM(K101:V101)</f>
        <v>2550</v>
      </c>
      <c r="X101" s="607"/>
      <c r="Y101" s="607"/>
      <c r="Z101" s="607"/>
      <c r="AA101" s="607"/>
      <c r="AB101" s="607"/>
      <c r="AC101" s="607"/>
      <c r="AD101" s="607"/>
      <c r="AE101" s="607"/>
      <c r="AF101" s="608"/>
      <c r="AG101" s="608"/>
      <c r="AH101" s="608"/>
      <c r="AI101" s="609"/>
    </row>
    <row r="102" spans="1:39" ht="44.25" customHeight="1" x14ac:dyDescent="0.25">
      <c r="A102" s="557"/>
      <c r="B102" s="558"/>
      <c r="C102" s="558"/>
      <c r="D102" s="558"/>
      <c r="E102" s="558"/>
      <c r="F102" s="559"/>
      <c r="G102" s="560"/>
      <c r="H102" s="1180" t="s">
        <v>1419</v>
      </c>
      <c r="I102" s="1182" t="s">
        <v>1420</v>
      </c>
      <c r="J102" s="595" t="s">
        <v>718</v>
      </c>
      <c r="K102" s="596">
        <v>320</v>
      </c>
      <c r="L102" s="654">
        <v>320</v>
      </c>
      <c r="M102" s="654">
        <v>320</v>
      </c>
      <c r="N102" s="654">
        <v>320</v>
      </c>
      <c r="O102" s="654">
        <v>320</v>
      </c>
      <c r="P102" s="654">
        <v>320</v>
      </c>
      <c r="Q102" s="654">
        <v>320</v>
      </c>
      <c r="R102" s="654">
        <v>320</v>
      </c>
      <c r="S102" s="654">
        <v>320</v>
      </c>
      <c r="T102" s="654">
        <v>320</v>
      </c>
      <c r="U102" s="654">
        <v>320</v>
      </c>
      <c r="V102" s="598">
        <v>320</v>
      </c>
      <c r="W102" s="532">
        <f t="shared" ref="W102" si="34">SUM(K102:V102)</f>
        <v>3840</v>
      </c>
      <c r="X102" s="607"/>
      <c r="Y102" s="607"/>
      <c r="Z102" s="607"/>
      <c r="AA102" s="607"/>
      <c r="AB102" s="607"/>
      <c r="AC102" s="607"/>
      <c r="AD102" s="607"/>
      <c r="AE102" s="607"/>
      <c r="AF102" s="608"/>
      <c r="AG102" s="608"/>
      <c r="AH102" s="608"/>
      <c r="AI102" s="609"/>
    </row>
    <row r="103" spans="1:39" ht="44.25" customHeight="1" x14ac:dyDescent="0.25">
      <c r="A103" s="557"/>
      <c r="B103" s="558"/>
      <c r="C103" s="558"/>
      <c r="D103" s="558"/>
      <c r="E103" s="558"/>
      <c r="F103" s="559"/>
      <c r="G103" s="562"/>
      <c r="H103" s="1183"/>
      <c r="I103" s="1184"/>
      <c r="J103" s="599" t="s">
        <v>719</v>
      </c>
      <c r="K103" s="564">
        <v>213900</v>
      </c>
      <c r="L103" s="564">
        <v>213900</v>
      </c>
      <c r="M103" s="564">
        <v>213900</v>
      </c>
      <c r="N103" s="564">
        <v>213900</v>
      </c>
      <c r="O103" s="564">
        <v>213900</v>
      </c>
      <c r="P103" s="564">
        <v>213900</v>
      </c>
      <c r="Q103" s="564">
        <v>213900</v>
      </c>
      <c r="R103" s="564">
        <v>213900</v>
      </c>
      <c r="S103" s="564">
        <v>213900</v>
      </c>
      <c r="T103" s="564">
        <v>213900</v>
      </c>
      <c r="U103" s="564">
        <v>213900</v>
      </c>
      <c r="V103" s="568">
        <v>213900</v>
      </c>
      <c r="W103" s="533">
        <f>SUM(K103:V103)</f>
        <v>2566800</v>
      </c>
      <c r="X103" s="607"/>
      <c r="Y103" s="607"/>
      <c r="Z103" s="607"/>
      <c r="AA103" s="607"/>
      <c r="AB103" s="607"/>
      <c r="AC103" s="607"/>
      <c r="AD103" s="607"/>
      <c r="AE103" s="607"/>
      <c r="AF103" s="608"/>
      <c r="AG103" s="608"/>
      <c r="AH103" s="608"/>
      <c r="AI103" s="609"/>
    </row>
    <row r="104" spans="1:39" ht="44.25" customHeight="1" x14ac:dyDescent="0.25">
      <c r="A104" s="557"/>
      <c r="B104" s="558"/>
      <c r="C104" s="558"/>
      <c r="D104" s="558"/>
      <c r="E104" s="558"/>
      <c r="F104" s="559"/>
      <c r="G104" s="560"/>
      <c r="H104" s="1180" t="s">
        <v>1421</v>
      </c>
      <c r="I104" s="1182" t="s">
        <v>1234</v>
      </c>
      <c r="J104" s="595" t="s">
        <v>718</v>
      </c>
      <c r="K104" s="596">
        <v>0</v>
      </c>
      <c r="L104" s="597">
        <v>0</v>
      </c>
      <c r="M104" s="597">
        <v>0</v>
      </c>
      <c r="N104" s="597">
        <v>0</v>
      </c>
      <c r="O104" s="597">
        <v>0</v>
      </c>
      <c r="P104" s="597">
        <v>0</v>
      </c>
      <c r="Q104" s="597">
        <v>0</v>
      </c>
      <c r="R104" s="597">
        <v>0</v>
      </c>
      <c r="S104" s="597">
        <v>0</v>
      </c>
      <c r="T104" s="597">
        <v>0</v>
      </c>
      <c r="U104" s="597">
        <v>0</v>
      </c>
      <c r="V104" s="598">
        <v>0</v>
      </c>
      <c r="W104" s="532">
        <f t="shared" si="28"/>
        <v>0</v>
      </c>
      <c r="X104" s="607"/>
      <c r="Y104" s="607"/>
      <c r="Z104" s="607"/>
      <c r="AA104" s="607"/>
      <c r="AB104" s="607"/>
      <c r="AC104" s="607"/>
      <c r="AD104" s="607"/>
      <c r="AE104" s="607"/>
      <c r="AF104" s="608"/>
      <c r="AG104" s="608"/>
      <c r="AH104" s="608"/>
      <c r="AI104" s="609"/>
    </row>
    <row r="105" spans="1:39" ht="44.25" customHeight="1" x14ac:dyDescent="0.25">
      <c r="A105" s="557"/>
      <c r="B105" s="558"/>
      <c r="C105" s="558"/>
      <c r="D105" s="558"/>
      <c r="E105" s="558"/>
      <c r="F105" s="559"/>
      <c r="G105" s="562"/>
      <c r="H105" s="1183"/>
      <c r="I105" s="1184"/>
      <c r="J105" s="599" t="s">
        <v>719</v>
      </c>
      <c r="K105" s="564">
        <v>0</v>
      </c>
      <c r="L105" s="564">
        <v>100000</v>
      </c>
      <c r="M105" s="564">
        <v>100000</v>
      </c>
      <c r="N105" s="564">
        <v>21350</v>
      </c>
      <c r="O105" s="564">
        <v>50000</v>
      </c>
      <c r="P105" s="564">
        <v>50000</v>
      </c>
      <c r="Q105" s="564">
        <v>22500</v>
      </c>
      <c r="R105" s="564">
        <v>898800</v>
      </c>
      <c r="S105" s="564">
        <v>50000</v>
      </c>
      <c r="T105" s="564">
        <v>30000</v>
      </c>
      <c r="U105" s="564">
        <v>22500</v>
      </c>
      <c r="V105" s="568">
        <v>0</v>
      </c>
      <c r="W105" s="533">
        <f>SUM(K105:V105)</f>
        <v>1345150</v>
      </c>
      <c r="X105" s="607"/>
      <c r="Y105" s="607"/>
      <c r="Z105" s="607"/>
      <c r="AA105" s="607"/>
      <c r="AB105" s="607"/>
      <c r="AC105" s="607"/>
      <c r="AD105" s="607"/>
      <c r="AE105" s="607"/>
      <c r="AF105" s="608"/>
      <c r="AG105" s="608"/>
      <c r="AH105" s="608"/>
      <c r="AI105" s="609"/>
    </row>
    <row r="106" spans="1:39" ht="44.25" customHeight="1" x14ac:dyDescent="0.25">
      <c r="A106" s="557"/>
      <c r="B106" s="558"/>
      <c r="C106" s="558"/>
      <c r="D106" s="558"/>
      <c r="E106" s="558"/>
      <c r="F106" s="559"/>
      <c r="G106" s="560"/>
      <c r="H106" s="1180" t="s">
        <v>1226</v>
      </c>
      <c r="I106" s="1182"/>
      <c r="J106" s="595" t="s">
        <v>718</v>
      </c>
      <c r="K106" s="596">
        <v>0</v>
      </c>
      <c r="L106" s="768">
        <v>0</v>
      </c>
      <c r="M106" s="768">
        <v>0</v>
      </c>
      <c r="N106" s="768">
        <v>0</v>
      </c>
      <c r="O106" s="768">
        <v>0</v>
      </c>
      <c r="P106" s="768">
        <v>0</v>
      </c>
      <c r="Q106" s="768">
        <v>0</v>
      </c>
      <c r="R106" s="768">
        <v>0</v>
      </c>
      <c r="S106" s="768">
        <v>0</v>
      </c>
      <c r="T106" s="768">
        <v>0</v>
      </c>
      <c r="U106" s="768">
        <v>0</v>
      </c>
      <c r="V106" s="598">
        <v>0</v>
      </c>
      <c r="W106" s="532">
        <f>SUM(K106:V106)</f>
        <v>0</v>
      </c>
      <c r="X106" s="607"/>
      <c r="Y106" s="607"/>
      <c r="Z106" s="607"/>
      <c r="AA106" s="607"/>
      <c r="AB106" s="607"/>
      <c r="AC106" s="607"/>
      <c r="AD106" s="607"/>
      <c r="AE106" s="607"/>
      <c r="AF106" s="608"/>
      <c r="AG106" s="608"/>
      <c r="AH106" s="608"/>
      <c r="AI106" s="609"/>
    </row>
    <row r="107" spans="1:39" ht="44.25" customHeight="1" thickBot="1" x14ac:dyDescent="0.3">
      <c r="A107" s="557"/>
      <c r="B107" s="558"/>
      <c r="C107" s="558"/>
      <c r="D107" s="558"/>
      <c r="E107" s="558"/>
      <c r="F107" s="559"/>
      <c r="G107" s="562"/>
      <c r="H107" s="1183"/>
      <c r="I107" s="1184"/>
      <c r="J107" s="599" t="s">
        <v>719</v>
      </c>
      <c r="K107" s="564">
        <v>32900</v>
      </c>
      <c r="L107" s="564">
        <v>32900</v>
      </c>
      <c r="M107" s="564">
        <v>32900</v>
      </c>
      <c r="N107" s="564">
        <v>32900</v>
      </c>
      <c r="O107" s="564">
        <v>32900</v>
      </c>
      <c r="P107" s="564">
        <v>32900</v>
      </c>
      <c r="Q107" s="564">
        <v>32900</v>
      </c>
      <c r="R107" s="564">
        <v>32900</v>
      </c>
      <c r="S107" s="564">
        <v>32900</v>
      </c>
      <c r="T107" s="564">
        <v>32900</v>
      </c>
      <c r="U107" s="564">
        <v>32900</v>
      </c>
      <c r="V107" s="568">
        <v>32900</v>
      </c>
      <c r="W107" s="533">
        <f>SUM(K107:V107)</f>
        <v>394800</v>
      </c>
      <c r="X107" s="607"/>
      <c r="Y107" s="607"/>
      <c r="Z107" s="607"/>
      <c r="AA107" s="607"/>
      <c r="AB107" s="607"/>
      <c r="AC107" s="607"/>
      <c r="AD107" s="607"/>
      <c r="AE107" s="607"/>
      <c r="AF107" s="608"/>
      <c r="AG107" s="608"/>
      <c r="AH107" s="608"/>
      <c r="AI107" s="609"/>
    </row>
    <row r="108" spans="1:39" ht="30.75" customHeight="1" x14ac:dyDescent="0.25">
      <c r="G108" s="560"/>
      <c r="H108" s="1185" t="str">
        <f>+'SPPD-14 POA'!N14</f>
        <v>Personas capacitadas y sensibilizadas en temas ambientales dirigido al sector formal/no formal</v>
      </c>
      <c r="I108" s="1187" t="s">
        <v>1025</v>
      </c>
      <c r="J108" s="592" t="s">
        <v>718</v>
      </c>
      <c r="K108" s="600">
        <f>+K110+K112+K114+K116</f>
        <v>0</v>
      </c>
      <c r="L108" s="600">
        <f t="shared" ref="L108:V108" si="35">+L110+L112+L114+L116</f>
        <v>3000</v>
      </c>
      <c r="M108" s="600">
        <f t="shared" si="35"/>
        <v>5000</v>
      </c>
      <c r="N108" s="600">
        <f t="shared" si="35"/>
        <v>6000</v>
      </c>
      <c r="O108" s="600">
        <f t="shared" si="35"/>
        <v>6500</v>
      </c>
      <c r="P108" s="600">
        <f t="shared" si="35"/>
        <v>6500</v>
      </c>
      <c r="Q108" s="600">
        <f t="shared" si="35"/>
        <v>6000</v>
      </c>
      <c r="R108" s="600">
        <f t="shared" si="35"/>
        <v>5000</v>
      </c>
      <c r="S108" s="600">
        <f t="shared" si="35"/>
        <v>5000</v>
      </c>
      <c r="T108" s="600">
        <f t="shared" si="35"/>
        <v>5000</v>
      </c>
      <c r="U108" s="600">
        <f t="shared" si="35"/>
        <v>5000</v>
      </c>
      <c r="V108" s="600">
        <f t="shared" si="35"/>
        <v>2000</v>
      </c>
      <c r="W108" s="530">
        <f>+SUM(K108:V108)</f>
        <v>55000</v>
      </c>
      <c r="X108" s="607"/>
      <c r="Y108" s="607"/>
      <c r="Z108" s="607"/>
      <c r="AA108" s="607"/>
      <c r="AB108" s="607"/>
      <c r="AC108" s="607"/>
      <c r="AD108" s="607"/>
      <c r="AE108" s="607"/>
      <c r="AF108" s="608"/>
      <c r="AG108" s="608"/>
      <c r="AH108" s="608"/>
      <c r="AI108" s="609"/>
      <c r="AJ108" s="1169" t="s">
        <v>1044</v>
      </c>
      <c r="AK108" s="1169"/>
      <c r="AL108" s="1169"/>
      <c r="AM108" s="1169"/>
    </row>
    <row r="109" spans="1:39" ht="30.75" customHeight="1" thickBot="1" x14ac:dyDescent="0.3">
      <c r="A109" s="557"/>
      <c r="B109" s="558"/>
      <c r="C109" s="558"/>
      <c r="D109" s="558"/>
      <c r="E109" s="558"/>
      <c r="F109" s="559"/>
      <c r="G109" s="562"/>
      <c r="H109" s="1186"/>
      <c r="I109" s="1188"/>
      <c r="J109" s="593" t="s">
        <v>719</v>
      </c>
      <c r="K109" s="610">
        <f>+K111+K113+K115+K117+K119</f>
        <v>25000</v>
      </c>
      <c r="L109" s="610">
        <f t="shared" ref="L109:V109" si="36">+L111+L113+L115+L117+L119</f>
        <v>108450</v>
      </c>
      <c r="M109" s="610">
        <f t="shared" si="36"/>
        <v>66700</v>
      </c>
      <c r="N109" s="610">
        <f t="shared" si="36"/>
        <v>87000</v>
      </c>
      <c r="O109" s="610">
        <f t="shared" si="36"/>
        <v>70000</v>
      </c>
      <c r="P109" s="610">
        <f t="shared" si="36"/>
        <v>109250</v>
      </c>
      <c r="Q109" s="610">
        <f t="shared" si="36"/>
        <v>56400</v>
      </c>
      <c r="R109" s="610">
        <f t="shared" si="36"/>
        <v>25000</v>
      </c>
      <c r="S109" s="610">
        <f t="shared" si="36"/>
        <v>47200</v>
      </c>
      <c r="T109" s="610">
        <f t="shared" si="36"/>
        <v>25000</v>
      </c>
      <c r="U109" s="610">
        <f t="shared" si="36"/>
        <v>25000</v>
      </c>
      <c r="V109" s="610">
        <f t="shared" si="36"/>
        <v>25000</v>
      </c>
      <c r="W109" s="534">
        <f>+SUM(K109:V109)</f>
        <v>670000</v>
      </c>
      <c r="X109" s="607"/>
      <c r="Y109" s="607"/>
      <c r="Z109" s="607"/>
      <c r="AA109" s="607"/>
      <c r="AB109" s="607"/>
      <c r="AC109" s="607"/>
      <c r="AD109" s="607"/>
      <c r="AE109" s="607"/>
      <c r="AF109" s="608"/>
      <c r="AG109" s="608"/>
      <c r="AH109" s="608"/>
      <c r="AI109" s="609"/>
      <c r="AJ109" s="1169"/>
      <c r="AK109" s="1169"/>
      <c r="AL109" s="1169"/>
      <c r="AM109" s="1169"/>
    </row>
    <row r="110" spans="1:39" ht="51.75" customHeight="1" x14ac:dyDescent="0.25">
      <c r="A110" s="557"/>
      <c r="B110" s="558"/>
      <c r="C110" s="558"/>
      <c r="D110" s="558"/>
      <c r="E110" s="558"/>
      <c r="F110" s="559"/>
      <c r="G110" s="560"/>
      <c r="H110" s="1179" t="s">
        <v>1026</v>
      </c>
      <c r="I110" s="1181" t="s">
        <v>1025</v>
      </c>
      <c r="J110" s="572" t="s">
        <v>718</v>
      </c>
      <c r="K110" s="603">
        <v>0</v>
      </c>
      <c r="L110" s="604">
        <v>1000</v>
      </c>
      <c r="M110" s="604">
        <v>1500</v>
      </c>
      <c r="N110" s="604">
        <v>2000</v>
      </c>
      <c r="O110" s="604">
        <v>2000</v>
      </c>
      <c r="P110" s="604">
        <v>2000</v>
      </c>
      <c r="Q110" s="604">
        <v>1500</v>
      </c>
      <c r="R110" s="604">
        <v>1000</v>
      </c>
      <c r="S110" s="604">
        <v>1500</v>
      </c>
      <c r="T110" s="604">
        <v>1500</v>
      </c>
      <c r="U110" s="604">
        <v>2000</v>
      </c>
      <c r="V110" s="605">
        <v>0</v>
      </c>
      <c r="W110" s="527">
        <f t="shared" ref="W110" si="37">SUM(K110:V110)</f>
        <v>16000</v>
      </c>
      <c r="X110" s="607"/>
      <c r="Y110" s="607"/>
      <c r="Z110" s="607"/>
      <c r="AA110" s="607"/>
      <c r="AB110" s="607"/>
      <c r="AC110" s="607"/>
      <c r="AD110" s="607"/>
      <c r="AE110" s="607"/>
      <c r="AF110" s="608"/>
      <c r="AG110" s="608"/>
      <c r="AH110" s="608"/>
      <c r="AI110" s="609"/>
    </row>
    <row r="111" spans="1:39" ht="51.75" customHeight="1" x14ac:dyDescent="0.25">
      <c r="A111" s="557"/>
      <c r="B111" s="558"/>
      <c r="C111" s="558"/>
      <c r="D111" s="558"/>
      <c r="E111" s="558"/>
      <c r="F111" s="559"/>
      <c r="G111" s="562"/>
      <c r="H111" s="1180"/>
      <c r="I111" s="1182"/>
      <c r="J111" s="563" t="s">
        <v>719</v>
      </c>
      <c r="K111" s="564">
        <v>0</v>
      </c>
      <c r="L111" s="564">
        <v>42950</v>
      </c>
      <c r="M111" s="564">
        <v>6250</v>
      </c>
      <c r="N111" s="564">
        <v>18250</v>
      </c>
      <c r="O111" s="564">
        <v>19300</v>
      </c>
      <c r="P111" s="564">
        <v>8750</v>
      </c>
      <c r="Q111" s="564">
        <v>0</v>
      </c>
      <c r="R111" s="564">
        <v>0</v>
      </c>
      <c r="S111" s="564">
        <v>2500</v>
      </c>
      <c r="T111" s="564">
        <v>0</v>
      </c>
      <c r="U111" s="564">
        <v>0</v>
      </c>
      <c r="V111" s="568">
        <v>0</v>
      </c>
      <c r="W111" s="524">
        <f>SUM(K111:V111)</f>
        <v>98000</v>
      </c>
      <c r="X111" s="607"/>
      <c r="Y111" s="607"/>
      <c r="Z111" s="607"/>
      <c r="AA111" s="607"/>
      <c r="AB111" s="607"/>
      <c r="AC111" s="607"/>
      <c r="AD111" s="607"/>
      <c r="AE111" s="607"/>
      <c r="AF111" s="608"/>
      <c r="AG111" s="608"/>
      <c r="AH111" s="608"/>
      <c r="AI111" s="609"/>
    </row>
    <row r="112" spans="1:39" ht="51.75" customHeight="1" x14ac:dyDescent="0.25">
      <c r="A112" s="557"/>
      <c r="B112" s="558"/>
      <c r="C112" s="558"/>
      <c r="D112" s="558"/>
      <c r="E112" s="558"/>
      <c r="F112" s="559"/>
      <c r="G112" s="560"/>
      <c r="H112" s="1180" t="s">
        <v>1027</v>
      </c>
      <c r="I112" s="1182" t="s">
        <v>1025</v>
      </c>
      <c r="J112" s="595" t="s">
        <v>718</v>
      </c>
      <c r="K112" s="596">
        <v>0</v>
      </c>
      <c r="L112" s="597">
        <v>1000</v>
      </c>
      <c r="M112" s="597">
        <v>1500</v>
      </c>
      <c r="N112" s="597">
        <v>2000</v>
      </c>
      <c r="O112" s="597">
        <v>2000</v>
      </c>
      <c r="P112" s="597">
        <v>2000</v>
      </c>
      <c r="Q112" s="597">
        <v>2000</v>
      </c>
      <c r="R112" s="597">
        <v>1500</v>
      </c>
      <c r="S112" s="597">
        <v>1500</v>
      </c>
      <c r="T112" s="597">
        <v>1500</v>
      </c>
      <c r="U112" s="597">
        <v>1000</v>
      </c>
      <c r="V112" s="598">
        <v>0</v>
      </c>
      <c r="W112" s="532">
        <f t="shared" ref="W112:W117" si="38">SUM(K112:V112)</f>
        <v>16000</v>
      </c>
      <c r="X112" s="607"/>
      <c r="Y112" s="607"/>
      <c r="Z112" s="607"/>
      <c r="AA112" s="607"/>
      <c r="AB112" s="607"/>
      <c r="AC112" s="607"/>
      <c r="AD112" s="607"/>
      <c r="AE112" s="607"/>
      <c r="AF112" s="608"/>
      <c r="AG112" s="608"/>
      <c r="AH112" s="608"/>
      <c r="AI112" s="609"/>
    </row>
    <row r="113" spans="1:39" ht="51.75" customHeight="1" x14ac:dyDescent="0.25">
      <c r="A113" s="557"/>
      <c r="B113" s="558"/>
      <c r="C113" s="558"/>
      <c r="D113" s="558"/>
      <c r="E113" s="558"/>
      <c r="F113" s="559"/>
      <c r="G113" s="562"/>
      <c r="H113" s="1180"/>
      <c r="I113" s="1182"/>
      <c r="J113" s="563" t="s">
        <v>719</v>
      </c>
      <c r="K113" s="564">
        <v>0</v>
      </c>
      <c r="L113" s="564">
        <v>7000</v>
      </c>
      <c r="M113" s="564">
        <v>13825</v>
      </c>
      <c r="N113" s="564">
        <v>18250</v>
      </c>
      <c r="O113" s="564">
        <v>20200</v>
      </c>
      <c r="P113" s="564">
        <v>31375</v>
      </c>
      <c r="Q113" s="564">
        <v>0</v>
      </c>
      <c r="R113" s="564">
        <v>0</v>
      </c>
      <c r="S113" s="564">
        <v>2500</v>
      </c>
      <c r="T113" s="564">
        <v>0</v>
      </c>
      <c r="U113" s="564">
        <v>0</v>
      </c>
      <c r="V113" s="568">
        <v>0</v>
      </c>
      <c r="W113" s="524">
        <f t="shared" si="38"/>
        <v>93150</v>
      </c>
      <c r="X113" s="607"/>
      <c r="Y113" s="607"/>
      <c r="Z113" s="607"/>
      <c r="AA113" s="607"/>
      <c r="AB113" s="607"/>
      <c r="AC113" s="607"/>
      <c r="AD113" s="607"/>
      <c r="AE113" s="607"/>
      <c r="AF113" s="608"/>
      <c r="AG113" s="608"/>
      <c r="AH113" s="608"/>
      <c r="AI113" s="609"/>
    </row>
    <row r="114" spans="1:39" ht="51.75" customHeight="1" x14ac:dyDescent="0.25">
      <c r="A114" s="557"/>
      <c r="B114" s="558"/>
      <c r="C114" s="558"/>
      <c r="D114" s="558"/>
      <c r="E114" s="558"/>
      <c r="F114" s="559"/>
      <c r="G114" s="560"/>
      <c r="H114" s="1180" t="s">
        <v>1028</v>
      </c>
      <c r="I114" s="1182" t="s">
        <v>1025</v>
      </c>
      <c r="J114" s="595" t="s">
        <v>718</v>
      </c>
      <c r="K114" s="596">
        <v>0</v>
      </c>
      <c r="L114" s="597">
        <v>1000</v>
      </c>
      <c r="M114" s="597">
        <v>1000</v>
      </c>
      <c r="N114" s="597">
        <v>1000</v>
      </c>
      <c r="O114" s="597">
        <v>1000</v>
      </c>
      <c r="P114" s="597">
        <v>1000</v>
      </c>
      <c r="Q114" s="597">
        <v>1500</v>
      </c>
      <c r="R114" s="597">
        <v>1500</v>
      </c>
      <c r="S114" s="597">
        <v>1000</v>
      </c>
      <c r="T114" s="597">
        <v>1000</v>
      </c>
      <c r="U114" s="597">
        <v>2000</v>
      </c>
      <c r="V114" s="598">
        <v>2000</v>
      </c>
      <c r="W114" s="532">
        <f t="shared" si="38"/>
        <v>14000</v>
      </c>
      <c r="X114" s="607"/>
      <c r="Y114" s="607"/>
      <c r="Z114" s="607"/>
      <c r="AA114" s="607"/>
      <c r="AB114" s="607"/>
      <c r="AC114" s="607"/>
      <c r="AD114" s="607"/>
      <c r="AE114" s="607"/>
      <c r="AF114" s="608"/>
      <c r="AG114" s="608"/>
      <c r="AH114" s="608"/>
      <c r="AI114" s="609"/>
    </row>
    <row r="115" spans="1:39" ht="51.75" customHeight="1" x14ac:dyDescent="0.25">
      <c r="A115" s="557"/>
      <c r="B115" s="558"/>
      <c r="C115" s="558"/>
      <c r="D115" s="558"/>
      <c r="E115" s="558"/>
      <c r="F115" s="559"/>
      <c r="G115" s="562"/>
      <c r="H115" s="1183"/>
      <c r="I115" s="1184"/>
      <c r="J115" s="563" t="s">
        <v>719</v>
      </c>
      <c r="K115" s="564">
        <v>0</v>
      </c>
      <c r="L115" s="564">
        <v>13000</v>
      </c>
      <c r="M115" s="564">
        <v>10675</v>
      </c>
      <c r="N115" s="564">
        <v>14250</v>
      </c>
      <c r="O115" s="564">
        <v>5000</v>
      </c>
      <c r="P115" s="564">
        <v>8750</v>
      </c>
      <c r="Q115" s="564">
        <v>16700</v>
      </c>
      <c r="R115" s="564">
        <v>0</v>
      </c>
      <c r="S115" s="564">
        <v>10000</v>
      </c>
      <c r="T115" s="564">
        <v>0</v>
      </c>
      <c r="U115" s="564">
        <v>0</v>
      </c>
      <c r="V115" s="568">
        <v>0</v>
      </c>
      <c r="W115" s="524">
        <f t="shared" si="38"/>
        <v>78375</v>
      </c>
      <c r="X115" s="607"/>
      <c r="Y115" s="607"/>
      <c r="Z115" s="607"/>
      <c r="AA115" s="607"/>
      <c r="AB115" s="607"/>
      <c r="AC115" s="607"/>
      <c r="AD115" s="607"/>
      <c r="AE115" s="607"/>
      <c r="AF115" s="608"/>
      <c r="AG115" s="608"/>
      <c r="AH115" s="608"/>
      <c r="AI115" s="609"/>
    </row>
    <row r="116" spans="1:39" ht="51.75" customHeight="1" x14ac:dyDescent="0.25">
      <c r="A116" s="558"/>
      <c r="B116" s="558"/>
      <c r="C116" s="558"/>
      <c r="D116" s="558"/>
      <c r="E116" s="558"/>
      <c r="F116" s="558"/>
      <c r="G116" s="560"/>
      <c r="H116" s="1179" t="s">
        <v>1029</v>
      </c>
      <c r="I116" s="1181" t="s">
        <v>1025</v>
      </c>
      <c r="J116" s="595" t="s">
        <v>718</v>
      </c>
      <c r="K116" s="596">
        <v>0</v>
      </c>
      <c r="L116" s="597">
        <v>0</v>
      </c>
      <c r="M116" s="597">
        <v>1000</v>
      </c>
      <c r="N116" s="597">
        <v>1000</v>
      </c>
      <c r="O116" s="597">
        <v>1500</v>
      </c>
      <c r="P116" s="597">
        <v>1500</v>
      </c>
      <c r="Q116" s="597">
        <v>1000</v>
      </c>
      <c r="R116" s="597">
        <v>1000</v>
      </c>
      <c r="S116" s="597">
        <v>1000</v>
      </c>
      <c r="T116" s="597">
        <v>1000</v>
      </c>
      <c r="U116" s="597">
        <v>0</v>
      </c>
      <c r="V116" s="598">
        <v>0</v>
      </c>
      <c r="W116" s="532">
        <f t="shared" si="38"/>
        <v>9000</v>
      </c>
      <c r="X116" s="607"/>
      <c r="Y116" s="607"/>
      <c r="Z116" s="607"/>
      <c r="AA116" s="607"/>
      <c r="AB116" s="607"/>
      <c r="AC116" s="607"/>
      <c r="AD116" s="607"/>
      <c r="AE116" s="607"/>
      <c r="AF116" s="608"/>
      <c r="AG116" s="608"/>
      <c r="AH116" s="608"/>
      <c r="AI116" s="609"/>
    </row>
    <row r="117" spans="1:39" ht="51.75" customHeight="1" x14ac:dyDescent="0.25">
      <c r="A117" s="558"/>
      <c r="B117" s="558"/>
      <c r="C117" s="558"/>
      <c r="D117" s="558"/>
      <c r="E117" s="558"/>
      <c r="F117" s="558"/>
      <c r="G117" s="562"/>
      <c r="H117" s="1183"/>
      <c r="I117" s="1184"/>
      <c r="J117" s="563" t="s">
        <v>719</v>
      </c>
      <c r="K117" s="564">
        <v>0</v>
      </c>
      <c r="L117" s="564">
        <v>20500</v>
      </c>
      <c r="M117" s="564">
        <v>10950</v>
      </c>
      <c r="N117" s="564">
        <v>11250</v>
      </c>
      <c r="O117" s="564">
        <v>500</v>
      </c>
      <c r="P117" s="564">
        <v>35375</v>
      </c>
      <c r="Q117" s="564">
        <v>14700</v>
      </c>
      <c r="R117" s="564">
        <v>0</v>
      </c>
      <c r="S117" s="564">
        <v>7200</v>
      </c>
      <c r="T117" s="564"/>
      <c r="U117" s="564">
        <v>0</v>
      </c>
      <c r="V117" s="568">
        <v>0</v>
      </c>
      <c r="W117" s="524">
        <f t="shared" si="38"/>
        <v>100475</v>
      </c>
      <c r="X117" s="607"/>
      <c r="Y117" s="607"/>
      <c r="Z117" s="607"/>
      <c r="AA117" s="607"/>
      <c r="AB117" s="607"/>
      <c r="AC117" s="607"/>
      <c r="AD117" s="607"/>
      <c r="AE117" s="607"/>
      <c r="AF117" s="608"/>
      <c r="AG117" s="608"/>
      <c r="AH117" s="608"/>
      <c r="AI117" s="609"/>
    </row>
    <row r="118" spans="1:39" ht="36" customHeight="1" x14ac:dyDescent="0.25">
      <c r="A118" s="557"/>
      <c r="B118" s="558"/>
      <c r="C118" s="558"/>
      <c r="D118" s="558"/>
      <c r="E118" s="558"/>
      <c r="F118" s="559"/>
      <c r="G118" s="560"/>
      <c r="H118" s="1179" t="s">
        <v>1226</v>
      </c>
      <c r="I118" s="1181"/>
      <c r="J118" s="572" t="s">
        <v>718</v>
      </c>
      <c r="K118" s="573">
        <v>0</v>
      </c>
      <c r="L118" s="573">
        <v>0</v>
      </c>
      <c r="M118" s="573">
        <v>0</v>
      </c>
      <c r="N118" s="573">
        <v>0</v>
      </c>
      <c r="O118" s="573">
        <v>0</v>
      </c>
      <c r="P118" s="573">
        <v>0</v>
      </c>
      <c r="Q118" s="573">
        <v>0</v>
      </c>
      <c r="R118" s="573">
        <v>0</v>
      </c>
      <c r="S118" s="573">
        <v>0</v>
      </c>
      <c r="T118" s="573">
        <v>0</v>
      </c>
      <c r="U118" s="573">
        <v>0</v>
      </c>
      <c r="V118" s="573">
        <v>0</v>
      </c>
      <c r="W118" s="527">
        <f>SUM(K118:V118)</f>
        <v>0</v>
      </c>
      <c r="X118" s="565"/>
      <c r="Y118" s="566"/>
      <c r="Z118" s="566"/>
      <c r="AA118" s="566"/>
      <c r="AB118" s="566"/>
      <c r="AC118" s="566"/>
      <c r="AD118" s="566"/>
      <c r="AE118" s="566"/>
      <c r="AF118" s="566"/>
      <c r="AG118" s="566"/>
      <c r="AH118" s="566"/>
      <c r="AI118" s="567"/>
    </row>
    <row r="119" spans="1:39" ht="30.75" customHeight="1" thickBot="1" x14ac:dyDescent="0.3">
      <c r="A119" s="557"/>
      <c r="B119" s="558"/>
      <c r="C119" s="558"/>
      <c r="D119" s="558"/>
      <c r="E119" s="558"/>
      <c r="F119" s="559"/>
      <c r="G119" s="562"/>
      <c r="H119" s="1180"/>
      <c r="I119" s="1182"/>
      <c r="J119" s="563" t="s">
        <v>719</v>
      </c>
      <c r="K119" s="564">
        <v>25000</v>
      </c>
      <c r="L119" s="564">
        <v>25000</v>
      </c>
      <c r="M119" s="564">
        <v>25000</v>
      </c>
      <c r="N119" s="564">
        <v>25000</v>
      </c>
      <c r="O119" s="564">
        <v>25000</v>
      </c>
      <c r="P119" s="564">
        <v>25000</v>
      </c>
      <c r="Q119" s="564">
        <v>25000</v>
      </c>
      <c r="R119" s="564">
        <v>25000</v>
      </c>
      <c r="S119" s="564">
        <v>25000</v>
      </c>
      <c r="T119" s="564">
        <v>25000</v>
      </c>
      <c r="U119" s="564">
        <v>25000</v>
      </c>
      <c r="V119" s="564">
        <v>25000</v>
      </c>
      <c r="W119" s="524">
        <f>SUM(K119:V119)</f>
        <v>300000</v>
      </c>
      <c r="X119" s="554"/>
      <c r="Y119" s="555"/>
      <c r="Z119" s="555"/>
      <c r="AA119" s="555"/>
      <c r="AB119" s="555"/>
      <c r="AC119" s="555"/>
      <c r="AD119" s="555"/>
      <c r="AE119" s="555"/>
      <c r="AF119" s="555"/>
      <c r="AG119" s="555"/>
      <c r="AH119" s="555"/>
      <c r="AI119" s="556"/>
    </row>
    <row r="120" spans="1:39" ht="54" customHeight="1" x14ac:dyDescent="0.25">
      <c r="G120" s="560"/>
      <c r="H120" s="1185" t="str">
        <f>+'SPPD-14 POA'!N15</f>
        <v xml:space="preserve">Entidades asesoradas en temas de control y manejo de aguas residuales generadas, sistemas de producción agroindustrial y el uso del agua de pozos en la Cuenca del Lago de Amatitlán </v>
      </c>
      <c r="I120" s="1187" t="s">
        <v>1045</v>
      </c>
      <c r="J120" s="592" t="s">
        <v>718</v>
      </c>
      <c r="K120" s="600">
        <f>+K122+K124+K126+K128+K130+K132</f>
        <v>8</v>
      </c>
      <c r="L120" s="600">
        <f t="shared" ref="L120:V120" si="39">+L122+L124+L126+L128+L130+L132</f>
        <v>20</v>
      </c>
      <c r="M120" s="600">
        <f t="shared" si="39"/>
        <v>43</v>
      </c>
      <c r="N120" s="600">
        <f t="shared" si="39"/>
        <v>50</v>
      </c>
      <c r="O120" s="600">
        <f t="shared" si="39"/>
        <v>50</v>
      </c>
      <c r="P120" s="600">
        <f t="shared" si="39"/>
        <v>50</v>
      </c>
      <c r="Q120" s="600">
        <f t="shared" si="39"/>
        <v>51</v>
      </c>
      <c r="R120" s="600">
        <f t="shared" si="39"/>
        <v>50</v>
      </c>
      <c r="S120" s="600">
        <f t="shared" si="39"/>
        <v>50</v>
      </c>
      <c r="T120" s="600">
        <f t="shared" si="39"/>
        <v>61</v>
      </c>
      <c r="U120" s="600">
        <f t="shared" si="39"/>
        <v>45</v>
      </c>
      <c r="V120" s="600">
        <f t="shared" si="39"/>
        <v>22</v>
      </c>
      <c r="W120" s="530">
        <f>+SUM(K120:V120)</f>
        <v>500</v>
      </c>
      <c r="X120" s="607"/>
      <c r="Y120" s="607"/>
      <c r="Z120" s="607"/>
      <c r="AA120" s="607"/>
      <c r="AB120" s="607"/>
      <c r="AC120" s="607"/>
      <c r="AD120" s="607"/>
      <c r="AE120" s="607"/>
      <c r="AF120" s="608"/>
      <c r="AG120" s="608"/>
      <c r="AH120" s="608"/>
      <c r="AI120" s="609"/>
      <c r="AJ120" s="1169" t="s">
        <v>1818</v>
      </c>
      <c r="AK120" s="1169"/>
      <c r="AL120" s="1169"/>
      <c r="AM120" s="1169"/>
    </row>
    <row r="121" spans="1:39" ht="52.5" customHeight="1" thickBot="1" x14ac:dyDescent="0.3">
      <c r="A121" s="557"/>
      <c r="B121" s="558"/>
      <c r="C121" s="558"/>
      <c r="D121" s="558"/>
      <c r="E121" s="558"/>
      <c r="F121" s="559"/>
      <c r="G121" s="562"/>
      <c r="H121" s="1186"/>
      <c r="I121" s="1188"/>
      <c r="J121" s="593" t="s">
        <v>719</v>
      </c>
      <c r="K121" s="610">
        <f>+K123+K125+K127+K129+K131+K133+K135</f>
        <v>33000</v>
      </c>
      <c r="L121" s="610">
        <f t="shared" ref="L121:V121" si="40">+L123+L125+L127+L129+L131+L133+L135</f>
        <v>28334</v>
      </c>
      <c r="M121" s="610">
        <f t="shared" si="40"/>
        <v>27000</v>
      </c>
      <c r="N121" s="610">
        <f t="shared" si="40"/>
        <v>32000</v>
      </c>
      <c r="O121" s="610">
        <f t="shared" si="40"/>
        <v>27000</v>
      </c>
      <c r="P121" s="610">
        <f t="shared" si="40"/>
        <v>48333</v>
      </c>
      <c r="Q121" s="610">
        <f t="shared" si="40"/>
        <v>37000</v>
      </c>
      <c r="R121" s="610">
        <f t="shared" si="40"/>
        <v>32000</v>
      </c>
      <c r="S121" s="610">
        <f t="shared" si="40"/>
        <v>27000</v>
      </c>
      <c r="T121" s="610">
        <f t="shared" si="40"/>
        <v>48333</v>
      </c>
      <c r="U121" s="610">
        <f t="shared" si="40"/>
        <v>27000</v>
      </c>
      <c r="V121" s="610">
        <f t="shared" si="40"/>
        <v>27000</v>
      </c>
      <c r="W121" s="534">
        <f>+SUM(K121:V121)</f>
        <v>394000</v>
      </c>
      <c r="X121" s="607"/>
      <c r="Y121" s="607"/>
      <c r="Z121" s="607"/>
      <c r="AA121" s="607"/>
      <c r="AB121" s="607"/>
      <c r="AC121" s="607"/>
      <c r="AD121" s="607"/>
      <c r="AE121" s="607"/>
      <c r="AF121" s="608"/>
      <c r="AG121" s="608"/>
      <c r="AH121" s="608"/>
      <c r="AI121" s="609"/>
      <c r="AJ121" s="1169"/>
      <c r="AK121" s="1169"/>
      <c r="AL121" s="1169"/>
      <c r="AM121" s="1169"/>
    </row>
    <row r="122" spans="1:39" ht="79.5" customHeight="1" x14ac:dyDescent="0.25">
      <c r="A122" s="557"/>
      <c r="B122" s="558"/>
      <c r="C122" s="558"/>
      <c r="D122" s="558"/>
      <c r="E122" s="558"/>
      <c r="F122" s="559"/>
      <c r="G122" s="560"/>
      <c r="H122" s="1180" t="s">
        <v>1046</v>
      </c>
      <c r="I122" s="1182" t="s">
        <v>1045</v>
      </c>
      <c r="J122" s="595" t="s">
        <v>718</v>
      </c>
      <c r="K122" s="603">
        <v>0</v>
      </c>
      <c r="L122" s="604">
        <v>5</v>
      </c>
      <c r="M122" s="604">
        <v>5</v>
      </c>
      <c r="N122" s="604">
        <v>5</v>
      </c>
      <c r="O122" s="604">
        <v>5</v>
      </c>
      <c r="P122" s="604">
        <v>10</v>
      </c>
      <c r="Q122" s="604">
        <v>10</v>
      </c>
      <c r="R122" s="604">
        <v>10</v>
      </c>
      <c r="S122" s="604">
        <v>10</v>
      </c>
      <c r="T122" s="604">
        <v>10</v>
      </c>
      <c r="U122" s="604">
        <v>5</v>
      </c>
      <c r="V122" s="605">
        <v>5</v>
      </c>
      <c r="W122" s="532">
        <f t="shared" ref="W122:W133" si="41">SUM(K122:V122)</f>
        <v>80</v>
      </c>
      <c r="X122" s="607"/>
      <c r="Y122" s="607"/>
      <c r="Z122" s="607"/>
      <c r="AA122" s="607"/>
      <c r="AB122" s="607"/>
      <c r="AC122" s="607"/>
      <c r="AD122" s="607"/>
      <c r="AE122" s="607"/>
      <c r="AF122" s="608"/>
      <c r="AG122" s="608"/>
      <c r="AH122" s="608"/>
      <c r="AI122" s="609"/>
    </row>
    <row r="123" spans="1:39" ht="79.5" customHeight="1" x14ac:dyDescent="0.25">
      <c r="A123" s="557"/>
      <c r="B123" s="558"/>
      <c r="C123" s="558"/>
      <c r="D123" s="558"/>
      <c r="E123" s="558"/>
      <c r="F123" s="559"/>
      <c r="G123" s="562"/>
      <c r="H123" s="1180"/>
      <c r="I123" s="1182"/>
      <c r="J123" s="563" t="s">
        <v>719</v>
      </c>
      <c r="K123" s="564">
        <v>5200</v>
      </c>
      <c r="L123" s="564">
        <v>0</v>
      </c>
      <c r="M123" s="564">
        <v>0</v>
      </c>
      <c r="N123" s="564">
        <v>0</v>
      </c>
      <c r="O123" s="564">
        <v>0</v>
      </c>
      <c r="P123" s="564">
        <v>20000</v>
      </c>
      <c r="Q123" s="564">
        <v>0</v>
      </c>
      <c r="R123" s="564">
        <v>0</v>
      </c>
      <c r="S123" s="564">
        <v>0</v>
      </c>
      <c r="T123" s="564">
        <v>0</v>
      </c>
      <c r="U123" s="564">
        <v>0</v>
      </c>
      <c r="V123" s="568">
        <v>0</v>
      </c>
      <c r="W123" s="524">
        <f t="shared" si="41"/>
        <v>25200</v>
      </c>
      <c r="X123" s="607"/>
      <c r="Y123" s="607"/>
      <c r="Z123" s="607"/>
      <c r="AA123" s="607"/>
      <c r="AB123" s="607"/>
      <c r="AC123" s="607"/>
      <c r="AD123" s="607"/>
      <c r="AE123" s="607"/>
      <c r="AF123" s="608"/>
      <c r="AG123" s="608"/>
      <c r="AH123" s="608"/>
      <c r="AI123" s="609"/>
    </row>
    <row r="124" spans="1:39" ht="79.5" customHeight="1" x14ac:dyDescent="0.25">
      <c r="A124" s="557"/>
      <c r="B124" s="558"/>
      <c r="C124" s="558"/>
      <c r="D124" s="558"/>
      <c r="E124" s="558"/>
      <c r="F124" s="559"/>
      <c r="G124" s="560"/>
      <c r="H124" s="1180" t="s">
        <v>1047</v>
      </c>
      <c r="I124" s="1182" t="s">
        <v>1045</v>
      </c>
      <c r="J124" s="595" t="s">
        <v>718</v>
      </c>
      <c r="K124" s="596">
        <v>4</v>
      </c>
      <c r="L124" s="597">
        <v>5</v>
      </c>
      <c r="M124" s="597">
        <v>8</v>
      </c>
      <c r="N124" s="597">
        <v>5</v>
      </c>
      <c r="O124" s="597">
        <v>5</v>
      </c>
      <c r="P124" s="597">
        <v>20</v>
      </c>
      <c r="Q124" s="597">
        <v>10</v>
      </c>
      <c r="R124" s="597">
        <v>10</v>
      </c>
      <c r="S124" s="597">
        <v>10</v>
      </c>
      <c r="T124" s="597">
        <v>10</v>
      </c>
      <c r="U124" s="597">
        <v>5</v>
      </c>
      <c r="V124" s="598">
        <v>2</v>
      </c>
      <c r="W124" s="532">
        <f t="shared" si="41"/>
        <v>94</v>
      </c>
      <c r="X124" s="607"/>
      <c r="Y124" s="607"/>
      <c r="Z124" s="607"/>
      <c r="AA124" s="607"/>
      <c r="AB124" s="607"/>
      <c r="AC124" s="607"/>
      <c r="AD124" s="607"/>
      <c r="AE124" s="607"/>
      <c r="AF124" s="608"/>
      <c r="AG124" s="608"/>
      <c r="AH124" s="608"/>
      <c r="AI124" s="609"/>
    </row>
    <row r="125" spans="1:39" ht="79.5" customHeight="1" x14ac:dyDescent="0.25">
      <c r="A125" s="557"/>
      <c r="B125" s="558"/>
      <c r="C125" s="558"/>
      <c r="D125" s="558"/>
      <c r="E125" s="558"/>
      <c r="F125" s="559"/>
      <c r="G125" s="562"/>
      <c r="H125" s="1180"/>
      <c r="I125" s="1182"/>
      <c r="J125" s="563" t="s">
        <v>719</v>
      </c>
      <c r="K125" s="564">
        <v>0</v>
      </c>
      <c r="L125" s="564">
        <v>0</v>
      </c>
      <c r="M125" s="564">
        <v>0</v>
      </c>
      <c r="N125" s="564">
        <v>5000</v>
      </c>
      <c r="O125" s="564">
        <v>0</v>
      </c>
      <c r="P125" s="564">
        <v>0</v>
      </c>
      <c r="Q125" s="564">
        <v>0</v>
      </c>
      <c r="R125" s="564">
        <v>5000</v>
      </c>
      <c r="S125" s="564">
        <v>0</v>
      </c>
      <c r="T125" s="564">
        <v>0</v>
      </c>
      <c r="U125" s="564">
        <v>0</v>
      </c>
      <c r="V125" s="568">
        <v>0</v>
      </c>
      <c r="W125" s="524">
        <f t="shared" si="41"/>
        <v>10000</v>
      </c>
      <c r="X125" s="607"/>
      <c r="Y125" s="607"/>
      <c r="Z125" s="607"/>
      <c r="AA125" s="607"/>
      <c r="AB125" s="607"/>
      <c r="AC125" s="607"/>
      <c r="AD125" s="607"/>
      <c r="AE125" s="607"/>
      <c r="AF125" s="608"/>
      <c r="AG125" s="608"/>
      <c r="AH125" s="608"/>
      <c r="AI125" s="609"/>
    </row>
    <row r="126" spans="1:39" ht="79.5" customHeight="1" x14ac:dyDescent="0.25">
      <c r="A126" s="557"/>
      <c r="B126" s="558"/>
      <c r="C126" s="558"/>
      <c r="D126" s="558"/>
      <c r="E126" s="558"/>
      <c r="F126" s="559"/>
      <c r="G126" s="560"/>
      <c r="H126" s="1180" t="s">
        <v>1048</v>
      </c>
      <c r="I126" s="1182" t="s">
        <v>1045</v>
      </c>
      <c r="J126" s="595" t="s">
        <v>718</v>
      </c>
      <c r="K126" s="596">
        <v>4</v>
      </c>
      <c r="L126" s="597">
        <v>10</v>
      </c>
      <c r="M126" s="597">
        <v>30</v>
      </c>
      <c r="N126" s="597">
        <v>40</v>
      </c>
      <c r="O126" s="597">
        <v>40</v>
      </c>
      <c r="P126" s="597">
        <v>20</v>
      </c>
      <c r="Q126" s="597">
        <v>30</v>
      </c>
      <c r="R126" s="597">
        <v>30</v>
      </c>
      <c r="S126" s="597">
        <v>30</v>
      </c>
      <c r="T126" s="597">
        <v>40</v>
      </c>
      <c r="U126" s="597">
        <v>35</v>
      </c>
      <c r="V126" s="598">
        <v>15</v>
      </c>
      <c r="W126" s="532">
        <f t="shared" si="41"/>
        <v>324</v>
      </c>
      <c r="X126" s="607"/>
      <c r="Y126" s="607"/>
      <c r="Z126" s="607"/>
      <c r="AA126" s="607"/>
      <c r="AB126" s="607"/>
      <c r="AC126" s="607"/>
      <c r="AD126" s="607"/>
      <c r="AE126" s="607"/>
      <c r="AF126" s="608"/>
      <c r="AG126" s="608"/>
      <c r="AH126" s="608"/>
      <c r="AI126" s="609"/>
    </row>
    <row r="127" spans="1:39" ht="79.5" customHeight="1" x14ac:dyDescent="0.25">
      <c r="A127" s="557"/>
      <c r="B127" s="558"/>
      <c r="C127" s="558"/>
      <c r="D127" s="558"/>
      <c r="E127" s="558"/>
      <c r="F127" s="559"/>
      <c r="G127" s="562"/>
      <c r="H127" s="1180"/>
      <c r="I127" s="1182"/>
      <c r="J127" s="563" t="s">
        <v>719</v>
      </c>
      <c r="K127" s="564">
        <v>0</v>
      </c>
      <c r="L127" s="564">
        <v>1334</v>
      </c>
      <c r="M127" s="564">
        <v>0</v>
      </c>
      <c r="N127" s="564">
        <v>0</v>
      </c>
      <c r="O127" s="564">
        <v>0</v>
      </c>
      <c r="P127" s="564">
        <v>1333</v>
      </c>
      <c r="Q127" s="564">
        <v>0</v>
      </c>
      <c r="R127" s="564">
        <v>0</v>
      </c>
      <c r="S127" s="564">
        <v>0</v>
      </c>
      <c r="T127" s="564">
        <v>1333</v>
      </c>
      <c r="U127" s="564">
        <v>0</v>
      </c>
      <c r="V127" s="568">
        <v>0</v>
      </c>
      <c r="W127" s="524">
        <f t="shared" si="41"/>
        <v>4000</v>
      </c>
      <c r="X127" s="607"/>
      <c r="Y127" s="607"/>
      <c r="Z127" s="607"/>
      <c r="AA127" s="607"/>
      <c r="AB127" s="607"/>
      <c r="AC127" s="607"/>
      <c r="AD127" s="607"/>
      <c r="AE127" s="607"/>
      <c r="AF127" s="608"/>
      <c r="AG127" s="608"/>
      <c r="AH127" s="608"/>
      <c r="AI127" s="609"/>
    </row>
    <row r="128" spans="1:39" ht="79.5" customHeight="1" x14ac:dyDescent="0.25">
      <c r="A128" s="557"/>
      <c r="B128" s="558"/>
      <c r="C128" s="558"/>
      <c r="D128" s="558"/>
      <c r="E128" s="558"/>
      <c r="F128" s="559"/>
      <c r="G128" s="560"/>
      <c r="H128" s="1180" t="s">
        <v>1049</v>
      </c>
      <c r="I128" s="1182" t="s">
        <v>813</v>
      </c>
      <c r="J128" s="595" t="s">
        <v>718</v>
      </c>
      <c r="K128" s="596">
        <v>0</v>
      </c>
      <c r="L128" s="597">
        <v>0</v>
      </c>
      <c r="M128" s="597">
        <v>0</v>
      </c>
      <c r="N128" s="597">
        <v>0</v>
      </c>
      <c r="O128" s="597">
        <v>0</v>
      </c>
      <c r="P128" s="597">
        <v>0</v>
      </c>
      <c r="Q128" s="597">
        <v>1</v>
      </c>
      <c r="R128" s="597">
        <v>0</v>
      </c>
      <c r="S128" s="597">
        <v>0</v>
      </c>
      <c r="T128" s="597">
        <v>0</v>
      </c>
      <c r="U128" s="597">
        <v>0</v>
      </c>
      <c r="V128" s="598">
        <v>0</v>
      </c>
      <c r="W128" s="532">
        <f t="shared" si="41"/>
        <v>1</v>
      </c>
      <c r="X128" s="607"/>
      <c r="Y128" s="607"/>
      <c r="Z128" s="607"/>
      <c r="AA128" s="607"/>
      <c r="AB128" s="607"/>
      <c r="AC128" s="607"/>
      <c r="AD128" s="607"/>
      <c r="AE128" s="607"/>
      <c r="AF128" s="608"/>
      <c r="AG128" s="608"/>
      <c r="AH128" s="608"/>
      <c r="AI128" s="609"/>
    </row>
    <row r="129" spans="1:39" ht="79.5" customHeight="1" x14ac:dyDescent="0.25">
      <c r="A129" s="557"/>
      <c r="B129" s="558"/>
      <c r="C129" s="558"/>
      <c r="D129" s="558"/>
      <c r="E129" s="558"/>
      <c r="F129" s="559"/>
      <c r="G129" s="562"/>
      <c r="H129" s="1180"/>
      <c r="I129" s="1182"/>
      <c r="J129" s="563" t="s">
        <v>719</v>
      </c>
      <c r="K129" s="564">
        <v>0</v>
      </c>
      <c r="L129" s="564">
        <v>0</v>
      </c>
      <c r="M129" s="564">
        <v>0</v>
      </c>
      <c r="N129" s="564">
        <v>0</v>
      </c>
      <c r="O129" s="564">
        <v>0</v>
      </c>
      <c r="P129" s="564">
        <v>0</v>
      </c>
      <c r="Q129" s="564">
        <v>10000</v>
      </c>
      <c r="R129" s="564">
        <v>0</v>
      </c>
      <c r="S129" s="564">
        <v>0</v>
      </c>
      <c r="T129" s="564">
        <v>0</v>
      </c>
      <c r="U129" s="564">
        <v>0</v>
      </c>
      <c r="V129" s="568">
        <v>0</v>
      </c>
      <c r="W129" s="524">
        <f t="shared" si="41"/>
        <v>10000</v>
      </c>
      <c r="X129" s="607"/>
      <c r="Y129" s="607"/>
      <c r="Z129" s="607"/>
      <c r="AA129" s="607"/>
      <c r="AB129" s="607"/>
      <c r="AC129" s="607"/>
      <c r="AD129" s="607"/>
      <c r="AE129" s="607"/>
      <c r="AF129" s="608"/>
      <c r="AG129" s="608"/>
      <c r="AH129" s="608"/>
      <c r="AI129" s="609"/>
    </row>
    <row r="130" spans="1:39" ht="79.5" customHeight="1" x14ac:dyDescent="0.25">
      <c r="A130" s="557"/>
      <c r="B130" s="558"/>
      <c r="C130" s="558"/>
      <c r="D130" s="558"/>
      <c r="E130" s="558"/>
      <c r="F130" s="559"/>
      <c r="G130" s="560"/>
      <c r="H130" s="1180" t="s">
        <v>1050</v>
      </c>
      <c r="I130" s="1182" t="s">
        <v>1051</v>
      </c>
      <c r="J130" s="595" t="s">
        <v>718</v>
      </c>
      <c r="K130" s="596">
        <v>0</v>
      </c>
      <c r="L130" s="597">
        <v>0</v>
      </c>
      <c r="M130" s="597">
        <v>0</v>
      </c>
      <c r="N130" s="597">
        <v>0</v>
      </c>
      <c r="O130" s="597">
        <v>0</v>
      </c>
      <c r="P130" s="597">
        <v>0</v>
      </c>
      <c r="Q130" s="597">
        <v>0</v>
      </c>
      <c r="R130" s="597">
        <v>0</v>
      </c>
      <c r="S130" s="597">
        <v>0</v>
      </c>
      <c r="T130" s="597">
        <v>1</v>
      </c>
      <c r="U130" s="597">
        <v>0</v>
      </c>
      <c r="V130" s="598">
        <v>0</v>
      </c>
      <c r="W130" s="532">
        <f t="shared" si="41"/>
        <v>1</v>
      </c>
      <c r="X130" s="607"/>
      <c r="Y130" s="607"/>
      <c r="Z130" s="607"/>
      <c r="AA130" s="607"/>
      <c r="AB130" s="607"/>
      <c r="AC130" s="607"/>
      <c r="AD130" s="607"/>
      <c r="AE130" s="607"/>
      <c r="AF130" s="608"/>
      <c r="AG130" s="608"/>
      <c r="AH130" s="608"/>
      <c r="AI130" s="609"/>
    </row>
    <row r="131" spans="1:39" ht="79.5" customHeight="1" x14ac:dyDescent="0.25">
      <c r="A131" s="557"/>
      <c r="B131" s="558"/>
      <c r="C131" s="558"/>
      <c r="D131" s="558"/>
      <c r="E131" s="558"/>
      <c r="F131" s="559"/>
      <c r="G131" s="562"/>
      <c r="H131" s="1180"/>
      <c r="I131" s="1182"/>
      <c r="J131" s="563" t="s">
        <v>719</v>
      </c>
      <c r="K131" s="564">
        <v>0</v>
      </c>
      <c r="L131" s="564">
        <v>0</v>
      </c>
      <c r="M131" s="564">
        <v>0</v>
      </c>
      <c r="N131" s="564">
        <v>0</v>
      </c>
      <c r="O131" s="564">
        <v>0</v>
      </c>
      <c r="P131" s="564">
        <v>0</v>
      </c>
      <c r="Q131" s="564">
        <v>0</v>
      </c>
      <c r="R131" s="564">
        <v>0</v>
      </c>
      <c r="S131" s="564">
        <v>0</v>
      </c>
      <c r="T131" s="564">
        <v>20000</v>
      </c>
      <c r="U131" s="564">
        <v>0</v>
      </c>
      <c r="V131" s="568">
        <v>0</v>
      </c>
      <c r="W131" s="524">
        <f t="shared" si="41"/>
        <v>20000</v>
      </c>
      <c r="X131" s="607"/>
      <c r="Y131" s="607"/>
      <c r="Z131" s="607"/>
      <c r="AA131" s="607"/>
      <c r="AB131" s="607"/>
      <c r="AC131" s="607"/>
      <c r="AD131" s="607"/>
      <c r="AE131" s="607"/>
      <c r="AF131" s="608"/>
      <c r="AG131" s="608"/>
      <c r="AH131" s="608"/>
      <c r="AI131" s="609"/>
    </row>
    <row r="132" spans="1:39" ht="79.5" customHeight="1" x14ac:dyDescent="0.25">
      <c r="A132" s="557"/>
      <c r="B132" s="558"/>
      <c r="C132" s="558"/>
      <c r="D132" s="558"/>
      <c r="E132" s="558"/>
      <c r="F132" s="559"/>
      <c r="G132" s="560"/>
      <c r="H132" s="1180" t="s">
        <v>1239</v>
      </c>
      <c r="I132" s="1182" t="s">
        <v>822</v>
      </c>
      <c r="J132" s="595" t="s">
        <v>718</v>
      </c>
      <c r="K132" s="596">
        <v>0</v>
      </c>
      <c r="L132" s="597">
        <v>0</v>
      </c>
      <c r="M132" s="597">
        <v>0</v>
      </c>
      <c r="N132" s="597">
        <v>0</v>
      </c>
      <c r="O132" s="597">
        <v>0</v>
      </c>
      <c r="P132" s="597">
        <v>0</v>
      </c>
      <c r="Q132" s="597">
        <v>0</v>
      </c>
      <c r="R132" s="597">
        <v>0</v>
      </c>
      <c r="S132" s="597">
        <v>0</v>
      </c>
      <c r="T132" s="597">
        <v>0</v>
      </c>
      <c r="U132" s="597">
        <v>0</v>
      </c>
      <c r="V132" s="598">
        <v>0</v>
      </c>
      <c r="W132" s="532">
        <f t="shared" si="41"/>
        <v>0</v>
      </c>
      <c r="X132" s="607"/>
      <c r="Y132" s="607"/>
      <c r="Z132" s="607"/>
      <c r="AA132" s="607"/>
      <c r="AB132" s="607"/>
      <c r="AC132" s="607"/>
      <c r="AD132" s="607"/>
      <c r="AE132" s="607"/>
      <c r="AF132" s="608"/>
      <c r="AG132" s="608"/>
      <c r="AH132" s="608"/>
      <c r="AI132" s="609"/>
    </row>
    <row r="133" spans="1:39" ht="79.5" customHeight="1" x14ac:dyDescent="0.25">
      <c r="A133" s="557"/>
      <c r="B133" s="558"/>
      <c r="C133" s="558"/>
      <c r="D133" s="558"/>
      <c r="E133" s="558"/>
      <c r="F133" s="559"/>
      <c r="G133" s="562"/>
      <c r="H133" s="1180"/>
      <c r="I133" s="1182"/>
      <c r="J133" s="563" t="s">
        <v>719</v>
      </c>
      <c r="K133" s="564">
        <v>800</v>
      </c>
      <c r="L133" s="564">
        <v>0</v>
      </c>
      <c r="M133" s="564">
        <v>0</v>
      </c>
      <c r="N133" s="564">
        <v>0</v>
      </c>
      <c r="O133" s="564">
        <v>0</v>
      </c>
      <c r="P133" s="564">
        <v>0</v>
      </c>
      <c r="Q133" s="564">
        <v>0</v>
      </c>
      <c r="R133" s="564">
        <v>0</v>
      </c>
      <c r="S133" s="564">
        <v>0</v>
      </c>
      <c r="T133" s="564">
        <v>0</v>
      </c>
      <c r="U133" s="564">
        <v>0</v>
      </c>
      <c r="V133" s="568">
        <v>0</v>
      </c>
      <c r="W133" s="524">
        <f t="shared" si="41"/>
        <v>800</v>
      </c>
      <c r="X133" s="607"/>
      <c r="Y133" s="607"/>
      <c r="Z133" s="607"/>
      <c r="AA133" s="607"/>
      <c r="AB133" s="607"/>
      <c r="AC133" s="607"/>
      <c r="AD133" s="607"/>
      <c r="AE133" s="607"/>
      <c r="AF133" s="608"/>
      <c r="AG133" s="608"/>
      <c r="AH133" s="608"/>
      <c r="AI133" s="609"/>
    </row>
    <row r="134" spans="1:39" ht="36" customHeight="1" x14ac:dyDescent="0.25">
      <c r="A134" s="557"/>
      <c r="B134" s="558"/>
      <c r="C134" s="558"/>
      <c r="D134" s="558"/>
      <c r="E134" s="558"/>
      <c r="F134" s="559"/>
      <c r="G134" s="560"/>
      <c r="H134" s="1179" t="s">
        <v>1226</v>
      </c>
      <c r="I134" s="1181"/>
      <c r="J134" s="572" t="s">
        <v>718</v>
      </c>
      <c r="K134" s="573">
        <v>0</v>
      </c>
      <c r="L134" s="573">
        <v>0</v>
      </c>
      <c r="M134" s="573">
        <v>0</v>
      </c>
      <c r="N134" s="573">
        <v>0</v>
      </c>
      <c r="O134" s="573">
        <v>0</v>
      </c>
      <c r="P134" s="573">
        <v>0</v>
      </c>
      <c r="Q134" s="573">
        <v>0</v>
      </c>
      <c r="R134" s="573">
        <v>0</v>
      </c>
      <c r="S134" s="573">
        <v>0</v>
      </c>
      <c r="T134" s="573">
        <v>0</v>
      </c>
      <c r="U134" s="573">
        <v>0</v>
      </c>
      <c r="V134" s="573">
        <v>0</v>
      </c>
      <c r="W134" s="527">
        <f>SUM(K134:V134)</f>
        <v>0</v>
      </c>
      <c r="X134" s="565"/>
      <c r="Y134" s="566"/>
      <c r="Z134" s="566"/>
      <c r="AA134" s="566"/>
      <c r="AB134" s="566"/>
      <c r="AC134" s="566"/>
      <c r="AD134" s="566"/>
      <c r="AE134" s="566"/>
      <c r="AF134" s="566"/>
      <c r="AG134" s="566"/>
      <c r="AH134" s="566"/>
      <c r="AI134" s="567"/>
    </row>
    <row r="135" spans="1:39" ht="30.75" customHeight="1" thickBot="1" x14ac:dyDescent="0.3">
      <c r="A135" s="557"/>
      <c r="B135" s="558"/>
      <c r="C135" s="558"/>
      <c r="D135" s="558"/>
      <c r="E135" s="558"/>
      <c r="F135" s="559"/>
      <c r="G135" s="562"/>
      <c r="H135" s="1180"/>
      <c r="I135" s="1182"/>
      <c r="J135" s="563" t="s">
        <v>719</v>
      </c>
      <c r="K135" s="564">
        <v>27000</v>
      </c>
      <c r="L135" s="564">
        <v>27000</v>
      </c>
      <c r="M135" s="564">
        <v>27000</v>
      </c>
      <c r="N135" s="564">
        <v>27000</v>
      </c>
      <c r="O135" s="564">
        <v>27000</v>
      </c>
      <c r="P135" s="564">
        <v>27000</v>
      </c>
      <c r="Q135" s="564">
        <v>27000</v>
      </c>
      <c r="R135" s="564">
        <v>27000</v>
      </c>
      <c r="S135" s="564">
        <v>27000</v>
      </c>
      <c r="T135" s="564">
        <v>27000</v>
      </c>
      <c r="U135" s="564">
        <v>27000</v>
      </c>
      <c r="V135" s="564">
        <v>27000</v>
      </c>
      <c r="W135" s="524">
        <f>SUM(K135:V135)</f>
        <v>324000</v>
      </c>
      <c r="X135" s="554"/>
      <c r="Y135" s="555"/>
      <c r="Z135" s="555"/>
      <c r="AA135" s="555"/>
      <c r="AB135" s="555"/>
      <c r="AC135" s="555"/>
      <c r="AD135" s="555"/>
      <c r="AE135" s="555"/>
      <c r="AF135" s="555"/>
      <c r="AG135" s="555"/>
      <c r="AH135" s="555"/>
      <c r="AI135" s="556"/>
    </row>
    <row r="136" spans="1:39" s="581" customFormat="1" ht="36" customHeight="1" x14ac:dyDescent="0.25">
      <c r="A136" s="1272">
        <v>33</v>
      </c>
      <c r="B136" s="1260">
        <v>0</v>
      </c>
      <c r="C136" s="1260">
        <v>0</v>
      </c>
      <c r="D136" s="1260">
        <v>5</v>
      </c>
      <c r="E136" s="1260">
        <v>0</v>
      </c>
      <c r="F136" s="1260">
        <v>0</v>
      </c>
      <c r="G136" s="1262" t="str">
        <f>+'SPPD-14 POA'!N16</f>
        <v>Manejo y conservación de la cobertura forestal en la cuenca del lago de Amatitlán para recarga de mantos acuíferos</v>
      </c>
      <c r="H136" s="1263"/>
      <c r="I136" s="1266" t="s">
        <v>1144</v>
      </c>
      <c r="J136" s="611" t="s">
        <v>718</v>
      </c>
      <c r="K136" s="612">
        <f t="shared" ref="K136:V136" si="42">+K138+K156</f>
        <v>0</v>
      </c>
      <c r="L136" s="612">
        <f t="shared" si="42"/>
        <v>5</v>
      </c>
      <c r="M136" s="612">
        <f t="shared" si="42"/>
        <v>14</v>
      </c>
      <c r="N136" s="612">
        <f t="shared" si="42"/>
        <v>17</v>
      </c>
      <c r="O136" s="612">
        <f t="shared" si="42"/>
        <v>23</v>
      </c>
      <c r="P136" s="612">
        <f t="shared" si="42"/>
        <v>0</v>
      </c>
      <c r="Q136" s="612">
        <f t="shared" si="42"/>
        <v>0</v>
      </c>
      <c r="R136" s="612">
        <f t="shared" si="42"/>
        <v>0</v>
      </c>
      <c r="S136" s="612">
        <f t="shared" si="42"/>
        <v>10</v>
      </c>
      <c r="T136" s="612">
        <f t="shared" si="42"/>
        <v>11</v>
      </c>
      <c r="U136" s="612">
        <f t="shared" si="42"/>
        <v>11</v>
      </c>
      <c r="V136" s="612">
        <f t="shared" si="42"/>
        <v>19</v>
      </c>
      <c r="W136" s="523">
        <f t="shared" ref="W136:W137" si="43">SUM(K136:V136)</f>
        <v>110</v>
      </c>
      <c r="X136" s="578"/>
      <c r="Y136" s="579"/>
      <c r="Z136" s="579"/>
      <c r="AA136" s="579"/>
      <c r="AB136" s="579"/>
      <c r="AC136" s="579"/>
      <c r="AD136" s="579"/>
      <c r="AE136" s="579"/>
      <c r="AF136" s="579"/>
      <c r="AG136" s="579"/>
      <c r="AH136" s="579"/>
      <c r="AI136" s="580"/>
      <c r="AJ136" s="1169" t="s">
        <v>1819</v>
      </c>
      <c r="AK136" s="1169"/>
      <c r="AL136" s="1169"/>
      <c r="AM136" s="1169"/>
    </row>
    <row r="137" spans="1:39" s="581" customFormat="1" ht="30.75" customHeight="1" thickBot="1" x14ac:dyDescent="0.3">
      <c r="A137" s="1273"/>
      <c r="B137" s="1261"/>
      <c r="C137" s="1261"/>
      <c r="D137" s="1261"/>
      <c r="E137" s="1261"/>
      <c r="F137" s="1261"/>
      <c r="G137" s="1264"/>
      <c r="H137" s="1265"/>
      <c r="I137" s="1267"/>
      <c r="J137" s="613" t="s">
        <v>719</v>
      </c>
      <c r="K137" s="614">
        <f t="shared" ref="K137:V137" si="44">+K139+K157</f>
        <v>144409</v>
      </c>
      <c r="L137" s="614">
        <f t="shared" si="44"/>
        <v>255025</v>
      </c>
      <c r="M137" s="614">
        <f t="shared" si="44"/>
        <v>327943</v>
      </c>
      <c r="N137" s="614">
        <f t="shared" si="44"/>
        <v>983092</v>
      </c>
      <c r="O137" s="614">
        <f t="shared" si="44"/>
        <v>262075</v>
      </c>
      <c r="P137" s="614">
        <f t="shared" si="44"/>
        <v>161200</v>
      </c>
      <c r="Q137" s="614">
        <f t="shared" si="44"/>
        <v>331093</v>
      </c>
      <c r="R137" s="614">
        <f t="shared" si="44"/>
        <v>158750</v>
      </c>
      <c r="S137" s="614">
        <f t="shared" si="44"/>
        <v>161190</v>
      </c>
      <c r="T137" s="614">
        <f t="shared" si="44"/>
        <v>326659</v>
      </c>
      <c r="U137" s="614">
        <f t="shared" si="44"/>
        <v>164370</v>
      </c>
      <c r="V137" s="614">
        <f t="shared" si="44"/>
        <v>379736</v>
      </c>
      <c r="W137" s="524">
        <f t="shared" si="43"/>
        <v>3655542</v>
      </c>
      <c r="X137" s="584"/>
      <c r="Y137" s="585"/>
      <c r="Z137" s="585"/>
      <c r="AA137" s="585"/>
      <c r="AB137" s="585"/>
      <c r="AC137" s="585"/>
      <c r="AD137" s="585"/>
      <c r="AE137" s="585"/>
      <c r="AF137" s="585"/>
      <c r="AG137" s="585"/>
      <c r="AH137" s="585"/>
      <c r="AI137" s="586"/>
      <c r="AJ137" s="1169"/>
      <c r="AK137" s="1169"/>
      <c r="AL137" s="1169"/>
      <c r="AM137" s="1169"/>
    </row>
    <row r="138" spans="1:39" ht="54" customHeight="1" x14ac:dyDescent="0.25">
      <c r="G138" s="560"/>
      <c r="H138" s="1283" t="s">
        <v>1061</v>
      </c>
      <c r="I138" s="1269" t="s">
        <v>1144</v>
      </c>
      <c r="J138" s="592" t="s">
        <v>718</v>
      </c>
      <c r="K138" s="600">
        <f>+K140+K142</f>
        <v>0</v>
      </c>
      <c r="L138" s="600">
        <f t="shared" ref="L138:U138" si="45">+L140+L142</f>
        <v>0</v>
      </c>
      <c r="M138" s="600">
        <f t="shared" si="45"/>
        <v>6</v>
      </c>
      <c r="N138" s="600">
        <f t="shared" si="45"/>
        <v>5</v>
      </c>
      <c r="O138" s="600">
        <f t="shared" si="45"/>
        <v>1</v>
      </c>
      <c r="P138" s="600">
        <f t="shared" si="45"/>
        <v>0</v>
      </c>
      <c r="Q138" s="600">
        <f t="shared" si="45"/>
        <v>0</v>
      </c>
      <c r="R138" s="600">
        <f t="shared" si="45"/>
        <v>0</v>
      </c>
      <c r="S138" s="600">
        <f t="shared" si="45"/>
        <v>0</v>
      </c>
      <c r="T138" s="600">
        <f t="shared" si="45"/>
        <v>1</v>
      </c>
      <c r="U138" s="600">
        <f t="shared" si="45"/>
        <v>1</v>
      </c>
      <c r="V138" s="600">
        <f>+V140+V142</f>
        <v>1</v>
      </c>
      <c r="W138" s="530">
        <f t="shared" ref="W138:W153" si="46">SUM(K138:V138)</f>
        <v>15</v>
      </c>
      <c r="X138" s="607"/>
      <c r="Y138" s="607"/>
      <c r="Z138" s="607"/>
      <c r="AA138" s="607"/>
      <c r="AB138" s="607"/>
      <c r="AC138" s="607"/>
      <c r="AD138" s="607"/>
      <c r="AE138" s="607"/>
      <c r="AF138" s="608"/>
      <c r="AG138" s="608"/>
      <c r="AH138" s="608"/>
      <c r="AI138" s="609"/>
      <c r="AJ138" s="1169" t="s">
        <v>1819</v>
      </c>
      <c r="AK138" s="1169"/>
      <c r="AL138" s="1169"/>
      <c r="AM138" s="1169"/>
    </row>
    <row r="139" spans="1:39" ht="52.5" customHeight="1" thickBot="1" x14ac:dyDescent="0.3">
      <c r="A139" s="557"/>
      <c r="B139" s="558"/>
      <c r="C139" s="558"/>
      <c r="D139" s="558"/>
      <c r="E139" s="558"/>
      <c r="F139" s="559"/>
      <c r="G139" s="562"/>
      <c r="H139" s="1284"/>
      <c r="I139" s="1270"/>
      <c r="J139" s="593" t="s">
        <v>719</v>
      </c>
      <c r="K139" s="610">
        <f>+K141+K143+K145+K147+K149+K151+K153+K155</f>
        <v>74409</v>
      </c>
      <c r="L139" s="610">
        <f t="shared" ref="L139:V139" si="47">+L141+L143+L145+L147+L149+L151+L153+L155</f>
        <v>156000</v>
      </c>
      <c r="M139" s="610">
        <f t="shared" si="47"/>
        <v>208110</v>
      </c>
      <c r="N139" s="610">
        <f t="shared" si="47"/>
        <v>475356</v>
      </c>
      <c r="O139" s="610">
        <f t="shared" si="47"/>
        <v>166300</v>
      </c>
      <c r="P139" s="610">
        <f t="shared" si="47"/>
        <v>159900</v>
      </c>
      <c r="Q139" s="610">
        <f t="shared" si="47"/>
        <v>330793</v>
      </c>
      <c r="R139" s="610">
        <f t="shared" si="47"/>
        <v>157000</v>
      </c>
      <c r="S139" s="610">
        <f t="shared" si="47"/>
        <v>156000</v>
      </c>
      <c r="T139" s="610">
        <f t="shared" si="47"/>
        <v>159450</v>
      </c>
      <c r="U139" s="610">
        <f t="shared" si="47"/>
        <v>159450</v>
      </c>
      <c r="V139" s="610">
        <f t="shared" si="47"/>
        <v>369130</v>
      </c>
      <c r="W139" s="534">
        <f t="shared" si="46"/>
        <v>2571898</v>
      </c>
      <c r="X139" s="607"/>
      <c r="Y139" s="607"/>
      <c r="Z139" s="607"/>
      <c r="AA139" s="607"/>
      <c r="AB139" s="607"/>
      <c r="AC139" s="607"/>
      <c r="AD139" s="607"/>
      <c r="AE139" s="607"/>
      <c r="AF139" s="608"/>
      <c r="AG139" s="608"/>
      <c r="AH139" s="608"/>
      <c r="AI139" s="609"/>
      <c r="AJ139" s="1169"/>
      <c r="AK139" s="1169"/>
      <c r="AL139" s="1169"/>
      <c r="AM139" s="1169"/>
    </row>
    <row r="140" spans="1:39" ht="39" customHeight="1" x14ac:dyDescent="0.25">
      <c r="A140" s="557"/>
      <c r="B140" s="558"/>
      <c r="C140" s="558"/>
      <c r="D140" s="558"/>
      <c r="E140" s="558"/>
      <c r="F140" s="559"/>
      <c r="G140" s="560"/>
      <c r="H140" s="1179" t="s">
        <v>1528</v>
      </c>
      <c r="I140" s="1271" t="s">
        <v>1144</v>
      </c>
      <c r="J140" s="595" t="s">
        <v>718</v>
      </c>
      <c r="K140" s="603">
        <v>0</v>
      </c>
      <c r="L140" s="604">
        <v>0</v>
      </c>
      <c r="M140" s="604">
        <v>3</v>
      </c>
      <c r="N140" s="604">
        <v>2</v>
      </c>
      <c r="O140" s="604">
        <v>0</v>
      </c>
      <c r="P140" s="604">
        <v>0</v>
      </c>
      <c r="Q140" s="604">
        <v>0</v>
      </c>
      <c r="R140" s="604">
        <v>0</v>
      </c>
      <c r="S140" s="604">
        <v>0</v>
      </c>
      <c r="T140" s="604">
        <v>0</v>
      </c>
      <c r="U140" s="604">
        <v>0</v>
      </c>
      <c r="V140" s="605">
        <v>0</v>
      </c>
      <c r="W140" s="532">
        <f t="shared" si="46"/>
        <v>5</v>
      </c>
      <c r="X140" s="607"/>
      <c r="Y140" s="607"/>
      <c r="Z140" s="607"/>
      <c r="AA140" s="607"/>
      <c r="AB140" s="607"/>
      <c r="AC140" s="607"/>
      <c r="AD140" s="607"/>
      <c r="AE140" s="607"/>
      <c r="AF140" s="608"/>
      <c r="AG140" s="608"/>
      <c r="AH140" s="608"/>
      <c r="AI140" s="609"/>
    </row>
    <row r="141" spans="1:39" ht="39" customHeight="1" x14ac:dyDescent="0.25">
      <c r="A141" s="557"/>
      <c r="B141" s="558"/>
      <c r="C141" s="558"/>
      <c r="D141" s="558"/>
      <c r="E141" s="558"/>
      <c r="F141" s="559"/>
      <c r="G141" s="562"/>
      <c r="H141" s="1180"/>
      <c r="I141" s="1181"/>
      <c r="J141" s="563" t="s">
        <v>719</v>
      </c>
      <c r="K141" s="564">
        <v>0</v>
      </c>
      <c r="L141" s="564">
        <v>0</v>
      </c>
      <c r="M141" s="564">
        <v>25905</v>
      </c>
      <c r="N141" s="564">
        <v>17270</v>
      </c>
      <c r="O141" s="564">
        <v>0</v>
      </c>
      <c r="P141" s="564">
        <v>0</v>
      </c>
      <c r="Q141" s="564">
        <v>0</v>
      </c>
      <c r="R141" s="564">
        <v>0</v>
      </c>
      <c r="S141" s="564">
        <v>0</v>
      </c>
      <c r="T141" s="564">
        <v>0</v>
      </c>
      <c r="U141" s="564">
        <v>0</v>
      </c>
      <c r="V141" s="568">
        <v>0</v>
      </c>
      <c r="W141" s="524">
        <f t="shared" si="46"/>
        <v>43175</v>
      </c>
      <c r="X141" s="607"/>
      <c r="Y141" s="607"/>
      <c r="Z141" s="607"/>
      <c r="AA141" s="607"/>
      <c r="AB141" s="607"/>
      <c r="AC141" s="607"/>
      <c r="AD141" s="607"/>
      <c r="AE141" s="607"/>
      <c r="AF141" s="608"/>
      <c r="AG141" s="608"/>
      <c r="AH141" s="608"/>
      <c r="AI141" s="609"/>
    </row>
    <row r="142" spans="1:39" ht="39" customHeight="1" x14ac:dyDescent="0.25">
      <c r="A142" s="557"/>
      <c r="B142" s="558"/>
      <c r="C142" s="558"/>
      <c r="D142" s="558"/>
      <c r="E142" s="558"/>
      <c r="F142" s="559"/>
      <c r="G142" s="560"/>
      <c r="H142" s="1180" t="s">
        <v>1062</v>
      </c>
      <c r="I142" s="1268" t="s">
        <v>1144</v>
      </c>
      <c r="J142" s="595" t="s">
        <v>718</v>
      </c>
      <c r="K142" s="596">
        <v>0</v>
      </c>
      <c r="L142" s="597">
        <v>0</v>
      </c>
      <c r="M142" s="597">
        <v>3</v>
      </c>
      <c r="N142" s="597">
        <v>3</v>
      </c>
      <c r="O142" s="597">
        <v>1</v>
      </c>
      <c r="P142" s="597">
        <v>0</v>
      </c>
      <c r="Q142" s="597">
        <v>0</v>
      </c>
      <c r="R142" s="597">
        <v>0</v>
      </c>
      <c r="S142" s="597">
        <v>0</v>
      </c>
      <c r="T142" s="597">
        <v>1</v>
      </c>
      <c r="U142" s="597">
        <v>1</v>
      </c>
      <c r="V142" s="598">
        <v>1</v>
      </c>
      <c r="W142" s="532">
        <f t="shared" si="46"/>
        <v>10</v>
      </c>
      <c r="X142" s="607"/>
      <c r="Y142" s="607"/>
      <c r="Z142" s="607"/>
      <c r="AA142" s="607"/>
      <c r="AB142" s="607"/>
      <c r="AC142" s="607"/>
      <c r="AD142" s="607"/>
      <c r="AE142" s="607"/>
      <c r="AF142" s="608"/>
      <c r="AG142" s="608"/>
      <c r="AH142" s="608"/>
      <c r="AI142" s="609"/>
    </row>
    <row r="143" spans="1:39" ht="39" customHeight="1" x14ac:dyDescent="0.25">
      <c r="A143" s="557"/>
      <c r="B143" s="558"/>
      <c r="C143" s="558"/>
      <c r="D143" s="558"/>
      <c r="E143" s="558"/>
      <c r="F143" s="559"/>
      <c r="G143" s="562"/>
      <c r="H143" s="1180"/>
      <c r="I143" s="1181"/>
      <c r="J143" s="563" t="s">
        <v>719</v>
      </c>
      <c r="K143" s="564">
        <v>0</v>
      </c>
      <c r="L143" s="564">
        <v>0</v>
      </c>
      <c r="M143" s="564">
        <v>25905</v>
      </c>
      <c r="N143" s="564">
        <v>25906</v>
      </c>
      <c r="O143" s="564">
        <v>10000</v>
      </c>
      <c r="P143" s="564">
        <v>0</v>
      </c>
      <c r="Q143" s="564">
        <v>0</v>
      </c>
      <c r="R143" s="564">
        <v>0</v>
      </c>
      <c r="S143" s="564">
        <v>0</v>
      </c>
      <c r="T143" s="564">
        <v>2450</v>
      </c>
      <c r="U143" s="564">
        <v>2450</v>
      </c>
      <c r="V143" s="568">
        <v>2450</v>
      </c>
      <c r="W143" s="524">
        <f t="shared" si="46"/>
        <v>69161</v>
      </c>
      <c r="X143" s="607"/>
      <c r="Y143" s="607"/>
      <c r="Z143" s="607"/>
      <c r="AA143" s="607"/>
      <c r="AB143" s="607"/>
      <c r="AC143" s="607"/>
      <c r="AD143" s="607"/>
      <c r="AE143" s="607"/>
      <c r="AF143" s="608"/>
      <c r="AG143" s="608"/>
      <c r="AH143" s="608"/>
      <c r="AI143" s="609"/>
    </row>
    <row r="144" spans="1:39" ht="39" customHeight="1" x14ac:dyDescent="0.25">
      <c r="A144" s="557"/>
      <c r="B144" s="558"/>
      <c r="C144" s="558"/>
      <c r="D144" s="558"/>
      <c r="E144" s="558"/>
      <c r="F144" s="559"/>
      <c r="G144" s="560"/>
      <c r="H144" s="1180" t="s">
        <v>1063</v>
      </c>
      <c r="I144" s="1268" t="s">
        <v>1051</v>
      </c>
      <c r="J144" s="595" t="s">
        <v>718</v>
      </c>
      <c r="K144" s="596">
        <v>0</v>
      </c>
      <c r="L144" s="597">
        <v>0</v>
      </c>
      <c r="M144" s="597">
        <v>0</v>
      </c>
      <c r="N144" s="597">
        <v>1</v>
      </c>
      <c r="O144" s="597">
        <v>0</v>
      </c>
      <c r="P144" s="597">
        <v>1</v>
      </c>
      <c r="Q144" s="597">
        <v>0</v>
      </c>
      <c r="R144" s="597">
        <v>1</v>
      </c>
      <c r="S144" s="597">
        <v>0</v>
      </c>
      <c r="T144" s="597">
        <v>1</v>
      </c>
      <c r="U144" s="597">
        <v>1</v>
      </c>
      <c r="V144" s="598">
        <v>0</v>
      </c>
      <c r="W144" s="532">
        <f t="shared" si="46"/>
        <v>5</v>
      </c>
      <c r="X144" s="607"/>
      <c r="Y144" s="607"/>
      <c r="Z144" s="607"/>
      <c r="AA144" s="607"/>
      <c r="AB144" s="607"/>
      <c r="AC144" s="607"/>
      <c r="AD144" s="607"/>
      <c r="AE144" s="607"/>
      <c r="AF144" s="608"/>
      <c r="AG144" s="608"/>
      <c r="AH144" s="608"/>
      <c r="AI144" s="609"/>
    </row>
    <row r="145" spans="1:39" ht="39" customHeight="1" x14ac:dyDescent="0.25">
      <c r="A145" s="557"/>
      <c r="B145" s="558"/>
      <c r="C145" s="558"/>
      <c r="D145" s="558"/>
      <c r="E145" s="558"/>
      <c r="F145" s="559"/>
      <c r="G145" s="562"/>
      <c r="H145" s="1180"/>
      <c r="I145" s="1181"/>
      <c r="J145" s="563" t="s">
        <v>719</v>
      </c>
      <c r="K145" s="564">
        <v>0</v>
      </c>
      <c r="L145" s="564">
        <v>0</v>
      </c>
      <c r="M145" s="564">
        <v>0</v>
      </c>
      <c r="N145" s="564">
        <v>1000</v>
      </c>
      <c r="O145" s="564">
        <v>0</v>
      </c>
      <c r="P145" s="564">
        <v>3900</v>
      </c>
      <c r="Q145" s="564">
        <v>0</v>
      </c>
      <c r="R145" s="564">
        <v>1000</v>
      </c>
      <c r="S145" s="564">
        <v>0</v>
      </c>
      <c r="T145" s="564">
        <v>1000</v>
      </c>
      <c r="U145" s="564">
        <v>1000</v>
      </c>
      <c r="V145" s="568">
        <v>0</v>
      </c>
      <c r="W145" s="524">
        <f t="shared" si="46"/>
        <v>7900</v>
      </c>
      <c r="X145" s="607"/>
      <c r="Y145" s="607"/>
      <c r="Z145" s="607"/>
      <c r="AA145" s="607"/>
      <c r="AB145" s="607"/>
      <c r="AC145" s="607"/>
      <c r="AD145" s="607"/>
      <c r="AE145" s="607"/>
      <c r="AF145" s="608"/>
      <c r="AG145" s="608"/>
      <c r="AH145" s="608"/>
      <c r="AI145" s="609"/>
    </row>
    <row r="146" spans="1:39" ht="39" customHeight="1" x14ac:dyDescent="0.25">
      <c r="A146" s="557"/>
      <c r="B146" s="558"/>
      <c r="C146" s="558"/>
      <c r="D146" s="558"/>
      <c r="E146" s="558"/>
      <c r="F146" s="559"/>
      <c r="G146" s="560"/>
      <c r="H146" s="1180" t="s">
        <v>1529</v>
      </c>
      <c r="I146" s="1268" t="s">
        <v>1763</v>
      </c>
      <c r="J146" s="595" t="s">
        <v>718</v>
      </c>
      <c r="K146" s="596">
        <v>0</v>
      </c>
      <c r="L146" s="597">
        <v>0</v>
      </c>
      <c r="M146" s="597">
        <v>15</v>
      </c>
      <c r="N146" s="597">
        <v>15</v>
      </c>
      <c r="O146" s="597">
        <v>15</v>
      </c>
      <c r="P146" s="597">
        <v>0</v>
      </c>
      <c r="Q146" s="597">
        <v>5</v>
      </c>
      <c r="R146" s="597">
        <v>0</v>
      </c>
      <c r="S146" s="597">
        <v>0</v>
      </c>
      <c r="T146" s="597">
        <v>0</v>
      </c>
      <c r="U146" s="597">
        <v>0</v>
      </c>
      <c r="V146" s="598">
        <v>0</v>
      </c>
      <c r="W146" s="532">
        <f t="shared" si="46"/>
        <v>50</v>
      </c>
      <c r="X146" s="607"/>
      <c r="Y146" s="607"/>
      <c r="Z146" s="607"/>
      <c r="AA146" s="607"/>
      <c r="AB146" s="607"/>
      <c r="AC146" s="607"/>
      <c r="AD146" s="607"/>
      <c r="AE146" s="607"/>
      <c r="AF146" s="608"/>
      <c r="AG146" s="608"/>
      <c r="AH146" s="608"/>
      <c r="AI146" s="609"/>
    </row>
    <row r="147" spans="1:39" ht="39" customHeight="1" x14ac:dyDescent="0.25">
      <c r="A147" s="557"/>
      <c r="B147" s="558"/>
      <c r="C147" s="558"/>
      <c r="D147" s="558"/>
      <c r="E147" s="558"/>
      <c r="F147" s="559"/>
      <c r="G147" s="562"/>
      <c r="H147" s="1180"/>
      <c r="I147" s="1181"/>
      <c r="J147" s="563" t="s">
        <v>719</v>
      </c>
      <c r="K147" s="564">
        <v>0</v>
      </c>
      <c r="L147" s="564">
        <v>0</v>
      </c>
      <c r="M147" s="564">
        <v>300</v>
      </c>
      <c r="N147" s="564">
        <v>300</v>
      </c>
      <c r="O147" s="564">
        <v>300</v>
      </c>
      <c r="P147" s="564">
        <v>0</v>
      </c>
      <c r="Q147" s="564">
        <v>100</v>
      </c>
      <c r="R147" s="564">
        <v>0</v>
      </c>
      <c r="S147" s="564">
        <v>0</v>
      </c>
      <c r="T147" s="564">
        <v>0</v>
      </c>
      <c r="U147" s="564">
        <v>0</v>
      </c>
      <c r="V147" s="568">
        <v>0</v>
      </c>
      <c r="W147" s="524">
        <f t="shared" si="46"/>
        <v>1000</v>
      </c>
      <c r="X147" s="607"/>
      <c r="Y147" s="607"/>
      <c r="Z147" s="607"/>
      <c r="AA147" s="607"/>
      <c r="AB147" s="607"/>
      <c r="AC147" s="607"/>
      <c r="AD147" s="607"/>
      <c r="AE147" s="607"/>
      <c r="AF147" s="608"/>
      <c r="AG147" s="608"/>
      <c r="AH147" s="608"/>
      <c r="AI147" s="609"/>
    </row>
    <row r="148" spans="1:39" ht="39" customHeight="1" x14ac:dyDescent="0.25">
      <c r="A148" s="557"/>
      <c r="B148" s="558"/>
      <c r="C148" s="558"/>
      <c r="D148" s="558"/>
      <c r="E148" s="558"/>
      <c r="F148" s="559"/>
      <c r="G148" s="560"/>
      <c r="H148" s="1180" t="s">
        <v>1530</v>
      </c>
      <c r="I148" s="1268" t="s">
        <v>1051</v>
      </c>
      <c r="J148" s="595" t="s">
        <v>718</v>
      </c>
      <c r="K148" s="596">
        <v>0</v>
      </c>
      <c r="L148" s="597">
        <v>0</v>
      </c>
      <c r="M148" s="597">
        <v>0</v>
      </c>
      <c r="N148" s="597">
        <v>1</v>
      </c>
      <c r="O148" s="597">
        <v>0</v>
      </c>
      <c r="P148" s="597">
        <v>0</v>
      </c>
      <c r="Q148" s="597">
        <v>0</v>
      </c>
      <c r="R148" s="597">
        <v>0</v>
      </c>
      <c r="S148" s="597">
        <v>0</v>
      </c>
      <c r="T148" s="597">
        <v>0</v>
      </c>
      <c r="U148" s="597">
        <v>0</v>
      </c>
      <c r="V148" s="598">
        <v>0</v>
      </c>
      <c r="W148" s="532">
        <f t="shared" si="46"/>
        <v>1</v>
      </c>
      <c r="X148" s="607"/>
      <c r="Y148" s="607"/>
      <c r="Z148" s="607"/>
      <c r="AA148" s="607"/>
      <c r="AB148" s="607"/>
      <c r="AC148" s="607"/>
      <c r="AD148" s="607"/>
      <c r="AE148" s="607"/>
      <c r="AF148" s="608"/>
      <c r="AG148" s="608"/>
      <c r="AH148" s="608"/>
      <c r="AI148" s="609"/>
    </row>
    <row r="149" spans="1:39" ht="39" customHeight="1" x14ac:dyDescent="0.25">
      <c r="A149" s="557"/>
      <c r="B149" s="558"/>
      <c r="C149" s="558"/>
      <c r="D149" s="558"/>
      <c r="E149" s="558"/>
      <c r="F149" s="559"/>
      <c r="G149" s="562"/>
      <c r="H149" s="1180"/>
      <c r="I149" s="1181"/>
      <c r="J149" s="563" t="s">
        <v>719</v>
      </c>
      <c r="K149" s="564">
        <v>0</v>
      </c>
      <c r="L149" s="564">
        <v>0</v>
      </c>
      <c r="M149" s="564">
        <v>0</v>
      </c>
      <c r="N149" s="564">
        <v>62240</v>
      </c>
      <c r="O149" s="564">
        <v>0</v>
      </c>
      <c r="P149" s="564">
        <v>0</v>
      </c>
      <c r="Q149" s="564">
        <v>0</v>
      </c>
      <c r="R149" s="564">
        <v>0</v>
      </c>
      <c r="S149" s="564">
        <v>0</v>
      </c>
      <c r="T149" s="564">
        <v>0</v>
      </c>
      <c r="U149" s="564">
        <v>0</v>
      </c>
      <c r="V149" s="568">
        <v>0</v>
      </c>
      <c r="W149" s="524">
        <f t="shared" si="46"/>
        <v>62240</v>
      </c>
      <c r="X149" s="607"/>
      <c r="Y149" s="607"/>
      <c r="Z149" s="607"/>
      <c r="AA149" s="607"/>
      <c r="AB149" s="607"/>
      <c r="AC149" s="607"/>
      <c r="AD149" s="607"/>
      <c r="AE149" s="607"/>
      <c r="AF149" s="608"/>
      <c r="AG149" s="608"/>
      <c r="AH149" s="608"/>
      <c r="AI149" s="609"/>
    </row>
    <row r="150" spans="1:39" ht="39" customHeight="1" x14ac:dyDescent="0.25">
      <c r="A150" s="557"/>
      <c r="B150" s="558"/>
      <c r="C150" s="558"/>
      <c r="D150" s="558"/>
      <c r="E150" s="558"/>
      <c r="F150" s="559"/>
      <c r="G150" s="560"/>
      <c r="H150" s="1180" t="s">
        <v>1531</v>
      </c>
      <c r="I150" s="1268" t="s">
        <v>1762</v>
      </c>
      <c r="J150" s="595" t="s">
        <v>718</v>
      </c>
      <c r="K150" s="596">
        <v>0</v>
      </c>
      <c r="L150" s="597">
        <v>0</v>
      </c>
      <c r="M150" s="597">
        <v>0</v>
      </c>
      <c r="N150" s="597">
        <v>1</v>
      </c>
      <c r="O150" s="597">
        <v>0</v>
      </c>
      <c r="P150" s="597">
        <v>0</v>
      </c>
      <c r="Q150" s="597">
        <v>0</v>
      </c>
      <c r="R150" s="597">
        <v>0</v>
      </c>
      <c r="S150" s="597">
        <v>0</v>
      </c>
      <c r="T150" s="597">
        <v>0</v>
      </c>
      <c r="U150" s="597">
        <v>0</v>
      </c>
      <c r="V150" s="598">
        <v>0</v>
      </c>
      <c r="W150" s="532">
        <f t="shared" si="46"/>
        <v>1</v>
      </c>
      <c r="X150" s="607"/>
      <c r="Y150" s="607"/>
      <c r="Z150" s="607"/>
      <c r="AA150" s="607"/>
      <c r="AB150" s="607"/>
      <c r="AC150" s="607"/>
      <c r="AD150" s="607"/>
      <c r="AE150" s="607"/>
      <c r="AF150" s="608"/>
      <c r="AG150" s="608"/>
      <c r="AH150" s="608"/>
      <c r="AI150" s="609"/>
    </row>
    <row r="151" spans="1:39" ht="39" customHeight="1" x14ac:dyDescent="0.25">
      <c r="A151" s="557"/>
      <c r="B151" s="558"/>
      <c r="C151" s="558"/>
      <c r="D151" s="558"/>
      <c r="E151" s="558"/>
      <c r="F151" s="559"/>
      <c r="G151" s="562"/>
      <c r="H151" s="1180"/>
      <c r="I151" s="1181"/>
      <c r="J151" s="563" t="s">
        <v>719</v>
      </c>
      <c r="K151" s="564">
        <v>0</v>
      </c>
      <c r="L151" s="564">
        <v>0</v>
      </c>
      <c r="M151" s="564">
        <v>0</v>
      </c>
      <c r="N151" s="564">
        <v>45140</v>
      </c>
      <c r="O151" s="564">
        <v>0</v>
      </c>
      <c r="P151" s="564">
        <v>0</v>
      </c>
      <c r="Q151" s="564">
        <v>0</v>
      </c>
      <c r="R151" s="564">
        <v>0</v>
      </c>
      <c r="S151" s="564">
        <v>0</v>
      </c>
      <c r="T151" s="564">
        <v>0</v>
      </c>
      <c r="U151" s="564">
        <v>0</v>
      </c>
      <c r="V151" s="568">
        <v>0</v>
      </c>
      <c r="W151" s="524">
        <f t="shared" si="46"/>
        <v>45140</v>
      </c>
      <c r="X151" s="607"/>
      <c r="Y151" s="607"/>
      <c r="Z151" s="607"/>
      <c r="AA151" s="607"/>
      <c r="AB151" s="607"/>
      <c r="AC151" s="607"/>
      <c r="AD151" s="607"/>
      <c r="AE151" s="607"/>
      <c r="AF151" s="608"/>
      <c r="AG151" s="608"/>
      <c r="AH151" s="608"/>
      <c r="AI151" s="609"/>
    </row>
    <row r="152" spans="1:39" ht="39" customHeight="1" x14ac:dyDescent="0.25">
      <c r="A152" s="557"/>
      <c r="B152" s="558"/>
      <c r="C152" s="558"/>
      <c r="D152" s="558"/>
      <c r="E152" s="558"/>
      <c r="F152" s="559"/>
      <c r="G152" s="560"/>
      <c r="H152" s="1180" t="s">
        <v>1532</v>
      </c>
      <c r="I152" s="1268" t="s">
        <v>1764</v>
      </c>
      <c r="J152" s="595" t="s">
        <v>718</v>
      </c>
      <c r="K152" s="596">
        <v>0</v>
      </c>
      <c r="L152" s="597">
        <v>0</v>
      </c>
      <c r="M152" s="597">
        <v>0</v>
      </c>
      <c r="N152" s="597">
        <v>10</v>
      </c>
      <c r="O152" s="597">
        <v>0</v>
      </c>
      <c r="P152" s="597">
        <v>0</v>
      </c>
      <c r="Q152" s="597">
        <v>0</v>
      </c>
      <c r="R152" s="597">
        <v>0</v>
      </c>
      <c r="S152" s="597">
        <v>0</v>
      </c>
      <c r="T152" s="597">
        <v>0</v>
      </c>
      <c r="U152" s="597">
        <v>0</v>
      </c>
      <c r="V152" s="598">
        <v>0</v>
      </c>
      <c r="W152" s="532">
        <f t="shared" si="46"/>
        <v>10</v>
      </c>
      <c r="X152" s="607"/>
      <c r="Y152" s="607"/>
      <c r="Z152" s="607"/>
      <c r="AA152" s="607"/>
      <c r="AB152" s="607"/>
      <c r="AC152" s="607"/>
      <c r="AD152" s="607"/>
      <c r="AE152" s="607"/>
      <c r="AF152" s="608"/>
      <c r="AG152" s="608"/>
      <c r="AH152" s="608"/>
      <c r="AI152" s="609"/>
    </row>
    <row r="153" spans="1:39" ht="39" customHeight="1" x14ac:dyDescent="0.25">
      <c r="A153" s="557"/>
      <c r="B153" s="558"/>
      <c r="C153" s="558"/>
      <c r="D153" s="558"/>
      <c r="E153" s="558"/>
      <c r="F153" s="559"/>
      <c r="G153" s="562"/>
      <c r="H153" s="1180"/>
      <c r="I153" s="1181"/>
      <c r="J153" s="563" t="s">
        <v>719</v>
      </c>
      <c r="K153" s="564">
        <v>0</v>
      </c>
      <c r="L153" s="564">
        <v>0</v>
      </c>
      <c r="M153" s="564">
        <v>0</v>
      </c>
      <c r="N153" s="564">
        <v>167500</v>
      </c>
      <c r="O153" s="564">
        <v>0</v>
      </c>
      <c r="P153" s="564">
        <v>0</v>
      </c>
      <c r="Q153" s="564">
        <v>0</v>
      </c>
      <c r="R153" s="564">
        <v>0</v>
      </c>
      <c r="S153" s="564">
        <v>0</v>
      </c>
      <c r="T153" s="564">
        <v>0</v>
      </c>
      <c r="U153" s="564">
        <v>0</v>
      </c>
      <c r="V153" s="568">
        <v>0</v>
      </c>
      <c r="W153" s="524">
        <f t="shared" si="46"/>
        <v>167500</v>
      </c>
      <c r="X153" s="607"/>
      <c r="Y153" s="607"/>
      <c r="Z153" s="607"/>
      <c r="AA153" s="607"/>
      <c r="AB153" s="607"/>
      <c r="AC153" s="607"/>
      <c r="AD153" s="607"/>
      <c r="AE153" s="607"/>
      <c r="AF153" s="608"/>
      <c r="AG153" s="608"/>
      <c r="AH153" s="608"/>
      <c r="AI153" s="609"/>
    </row>
    <row r="154" spans="1:39" ht="36" customHeight="1" x14ac:dyDescent="0.25">
      <c r="A154" s="557"/>
      <c r="B154" s="558"/>
      <c r="C154" s="558"/>
      <c r="D154" s="558"/>
      <c r="E154" s="558"/>
      <c r="F154" s="559"/>
      <c r="G154" s="560"/>
      <c r="H154" s="1179" t="s">
        <v>1226</v>
      </c>
      <c r="I154" s="1181"/>
      <c r="J154" s="572" t="s">
        <v>718</v>
      </c>
      <c r="K154" s="573">
        <v>0</v>
      </c>
      <c r="L154" s="573">
        <v>0</v>
      </c>
      <c r="M154" s="573">
        <v>0</v>
      </c>
      <c r="N154" s="573">
        <v>0</v>
      </c>
      <c r="O154" s="573">
        <v>0</v>
      </c>
      <c r="P154" s="573">
        <v>0</v>
      </c>
      <c r="Q154" s="573">
        <v>0</v>
      </c>
      <c r="R154" s="573">
        <v>0</v>
      </c>
      <c r="S154" s="573">
        <v>0</v>
      </c>
      <c r="T154" s="573">
        <v>0</v>
      </c>
      <c r="U154" s="573">
        <v>0</v>
      </c>
      <c r="V154" s="573">
        <v>0</v>
      </c>
      <c r="W154" s="527">
        <f>SUM(K154:V154)</f>
        <v>0</v>
      </c>
      <c r="X154" s="565"/>
      <c r="Y154" s="566"/>
      <c r="Z154" s="566"/>
      <c r="AA154" s="566"/>
      <c r="AB154" s="566"/>
      <c r="AC154" s="566"/>
      <c r="AD154" s="566"/>
      <c r="AE154" s="566"/>
      <c r="AF154" s="566"/>
      <c r="AG154" s="566"/>
      <c r="AH154" s="566"/>
      <c r="AI154" s="567"/>
    </row>
    <row r="155" spans="1:39" ht="30.75" customHeight="1" thickBot="1" x14ac:dyDescent="0.3">
      <c r="A155" s="557"/>
      <c r="B155" s="558"/>
      <c r="C155" s="558"/>
      <c r="D155" s="558"/>
      <c r="E155" s="558"/>
      <c r="F155" s="559"/>
      <c r="G155" s="562"/>
      <c r="H155" s="1180"/>
      <c r="I155" s="1182"/>
      <c r="J155" s="563" t="s">
        <v>719</v>
      </c>
      <c r="K155" s="564">
        <v>74409</v>
      </c>
      <c r="L155" s="564">
        <v>156000</v>
      </c>
      <c r="M155" s="564">
        <v>156000</v>
      </c>
      <c r="N155" s="564">
        <v>156000</v>
      </c>
      <c r="O155" s="564">
        <v>156000</v>
      </c>
      <c r="P155" s="564">
        <v>156000</v>
      </c>
      <c r="Q155" s="564">
        <v>330693</v>
      </c>
      <c r="R155" s="564">
        <v>156000</v>
      </c>
      <c r="S155" s="564">
        <v>156000</v>
      </c>
      <c r="T155" s="564">
        <v>156000</v>
      </c>
      <c r="U155" s="564">
        <v>156000</v>
      </c>
      <c r="V155" s="564">
        <v>366680</v>
      </c>
      <c r="W155" s="524">
        <f>SUM(K155:V155)</f>
        <v>2175782</v>
      </c>
      <c r="X155" s="554"/>
      <c r="Y155" s="555"/>
      <c r="Z155" s="555"/>
      <c r="AA155" s="555"/>
      <c r="AB155" s="555"/>
      <c r="AC155" s="555"/>
      <c r="AD155" s="555"/>
      <c r="AE155" s="555"/>
      <c r="AF155" s="555"/>
      <c r="AG155" s="555"/>
      <c r="AH155" s="555"/>
      <c r="AI155" s="556"/>
    </row>
    <row r="156" spans="1:39" ht="30" customHeight="1" x14ac:dyDescent="0.25">
      <c r="G156" s="560"/>
      <c r="H156" s="1283" t="str">
        <f>+'SPPD-14 POA'!N18</f>
        <v>Reforestación y mantenimiento de áreas en la cuenca del lago de Amatitlán</v>
      </c>
      <c r="I156" s="1269" t="s">
        <v>1144</v>
      </c>
      <c r="J156" s="592" t="s">
        <v>718</v>
      </c>
      <c r="K156" s="600">
        <f>+K162+K164+K166+K168+K170</f>
        <v>0</v>
      </c>
      <c r="L156" s="600">
        <f t="shared" ref="L156:V156" si="48">+L162+L164+L166+L168+L170</f>
        <v>5</v>
      </c>
      <c r="M156" s="600">
        <f t="shared" si="48"/>
        <v>8</v>
      </c>
      <c r="N156" s="600">
        <f t="shared" si="48"/>
        <v>12</v>
      </c>
      <c r="O156" s="600">
        <f t="shared" si="48"/>
        <v>22</v>
      </c>
      <c r="P156" s="600">
        <f t="shared" si="48"/>
        <v>0</v>
      </c>
      <c r="Q156" s="600">
        <f t="shared" si="48"/>
        <v>0</v>
      </c>
      <c r="R156" s="600">
        <f t="shared" si="48"/>
        <v>0</v>
      </c>
      <c r="S156" s="600">
        <f t="shared" si="48"/>
        <v>10</v>
      </c>
      <c r="T156" s="600">
        <f t="shared" si="48"/>
        <v>10</v>
      </c>
      <c r="U156" s="600">
        <f t="shared" si="48"/>
        <v>10</v>
      </c>
      <c r="V156" s="600">
        <f t="shared" si="48"/>
        <v>18</v>
      </c>
      <c r="W156" s="530">
        <f t="shared" ref="W156:W187" si="49">SUM(K156:V156)</f>
        <v>95</v>
      </c>
      <c r="X156" s="607"/>
      <c r="Y156" s="607"/>
      <c r="Z156" s="607"/>
      <c r="AA156" s="607"/>
      <c r="AB156" s="607"/>
      <c r="AC156" s="607"/>
      <c r="AD156" s="607"/>
      <c r="AE156" s="607"/>
      <c r="AF156" s="608"/>
      <c r="AG156" s="608"/>
      <c r="AH156" s="608"/>
      <c r="AI156" s="609"/>
      <c r="AJ156" s="1169" t="s">
        <v>1819</v>
      </c>
      <c r="AK156" s="1169"/>
      <c r="AL156" s="1169"/>
      <c r="AM156" s="1169"/>
    </row>
    <row r="157" spans="1:39" ht="30" customHeight="1" thickBot="1" x14ac:dyDescent="0.3">
      <c r="A157" s="557"/>
      <c r="B157" s="558"/>
      <c r="C157" s="558"/>
      <c r="D157" s="558"/>
      <c r="E157" s="558"/>
      <c r="F157" s="559"/>
      <c r="G157" s="562"/>
      <c r="H157" s="1284"/>
      <c r="I157" s="1270"/>
      <c r="J157" s="593" t="s">
        <v>719</v>
      </c>
      <c r="K157" s="610">
        <f>+K159+K161+K163+K165+K167+K169+K171+K173+K175+K177+K179+K181+K183</f>
        <v>70000</v>
      </c>
      <c r="L157" s="610">
        <f t="shared" ref="L157:V157" si="50">+L159+L161+L163+L165+L167+L169+L171+L173+L175+L177+L179+L181+L183</f>
        <v>99025</v>
      </c>
      <c r="M157" s="610">
        <f t="shared" si="50"/>
        <v>119833</v>
      </c>
      <c r="N157" s="610">
        <f t="shared" si="50"/>
        <v>507736</v>
      </c>
      <c r="O157" s="610">
        <f t="shared" si="50"/>
        <v>95775</v>
      </c>
      <c r="P157" s="610">
        <f t="shared" si="50"/>
        <v>1300</v>
      </c>
      <c r="Q157" s="610">
        <f t="shared" si="50"/>
        <v>300</v>
      </c>
      <c r="R157" s="610">
        <f t="shared" si="50"/>
        <v>1750</v>
      </c>
      <c r="S157" s="610">
        <f t="shared" si="50"/>
        <v>5190</v>
      </c>
      <c r="T157" s="610">
        <f t="shared" si="50"/>
        <v>167209</v>
      </c>
      <c r="U157" s="610">
        <f t="shared" si="50"/>
        <v>4920</v>
      </c>
      <c r="V157" s="610">
        <f t="shared" si="50"/>
        <v>10606</v>
      </c>
      <c r="W157" s="534">
        <f>SUM(K157:V157)</f>
        <v>1083644</v>
      </c>
      <c r="X157" s="607"/>
      <c r="Y157" s="607"/>
      <c r="Z157" s="607"/>
      <c r="AA157" s="607"/>
      <c r="AB157" s="607"/>
      <c r="AC157" s="607"/>
      <c r="AD157" s="607"/>
      <c r="AE157" s="607"/>
      <c r="AF157" s="608"/>
      <c r="AG157" s="608"/>
      <c r="AH157" s="608"/>
      <c r="AI157" s="609"/>
      <c r="AJ157" s="1169"/>
      <c r="AK157" s="1169"/>
      <c r="AL157" s="1169"/>
      <c r="AM157" s="1169"/>
    </row>
    <row r="158" spans="1:39" ht="39" customHeight="1" x14ac:dyDescent="0.25">
      <c r="A158" s="557"/>
      <c r="B158" s="558"/>
      <c r="C158" s="558"/>
      <c r="D158" s="558"/>
      <c r="E158" s="558"/>
      <c r="F158" s="559"/>
      <c r="G158" s="560"/>
      <c r="H158" s="1179" t="s">
        <v>1185</v>
      </c>
      <c r="I158" s="1182" t="s">
        <v>1765</v>
      </c>
      <c r="J158" s="595" t="s">
        <v>718</v>
      </c>
      <c r="K158" s="603">
        <v>0</v>
      </c>
      <c r="L158" s="604">
        <v>0</v>
      </c>
      <c r="M158" s="604">
        <v>0</v>
      </c>
      <c r="N158" s="604">
        <v>100000</v>
      </c>
      <c r="O158" s="604">
        <v>0</v>
      </c>
      <c r="P158" s="604">
        <v>0</v>
      </c>
      <c r="Q158" s="604">
        <v>0</v>
      </c>
      <c r="R158" s="604">
        <v>0</v>
      </c>
      <c r="S158" s="604">
        <v>0</v>
      </c>
      <c r="T158" s="604">
        <v>100000</v>
      </c>
      <c r="U158" s="604">
        <v>0</v>
      </c>
      <c r="V158" s="605">
        <v>0</v>
      </c>
      <c r="W158" s="532">
        <f t="shared" ref="W158:W181" si="51">SUM(K158:V158)</f>
        <v>200000</v>
      </c>
      <c r="X158" s="607"/>
      <c r="Y158" s="607"/>
      <c r="Z158" s="607"/>
      <c r="AA158" s="607"/>
      <c r="AB158" s="607"/>
      <c r="AC158" s="607"/>
      <c r="AD158" s="607"/>
      <c r="AE158" s="607"/>
      <c r="AF158" s="608"/>
      <c r="AG158" s="608"/>
      <c r="AH158" s="608"/>
      <c r="AI158" s="609"/>
    </row>
    <row r="159" spans="1:39" ht="39" customHeight="1" x14ac:dyDescent="0.25">
      <c r="A159" s="557"/>
      <c r="B159" s="558"/>
      <c r="C159" s="558"/>
      <c r="D159" s="558"/>
      <c r="E159" s="558"/>
      <c r="F159" s="559"/>
      <c r="G159" s="562"/>
      <c r="H159" s="1180"/>
      <c r="I159" s="1182"/>
      <c r="J159" s="563" t="s">
        <v>719</v>
      </c>
      <c r="K159" s="564">
        <v>0</v>
      </c>
      <c r="L159" s="564">
        <v>0</v>
      </c>
      <c r="M159" s="564">
        <v>0</v>
      </c>
      <c r="N159" s="564">
        <v>200000</v>
      </c>
      <c r="O159" s="564">
        <v>0</v>
      </c>
      <c r="P159" s="564">
        <v>0</v>
      </c>
      <c r="Q159" s="564">
        <v>0</v>
      </c>
      <c r="R159" s="564">
        <v>0</v>
      </c>
      <c r="S159" s="564">
        <v>0</v>
      </c>
      <c r="T159" s="564">
        <v>100000</v>
      </c>
      <c r="U159" s="564">
        <v>0</v>
      </c>
      <c r="V159" s="568">
        <v>0</v>
      </c>
      <c r="W159" s="524">
        <f t="shared" si="51"/>
        <v>300000</v>
      </c>
      <c r="X159" s="607"/>
      <c r="Y159" s="607"/>
      <c r="Z159" s="607"/>
      <c r="AA159" s="607"/>
      <c r="AB159" s="607"/>
      <c r="AC159" s="607"/>
      <c r="AD159" s="607"/>
      <c r="AE159" s="607"/>
      <c r="AF159" s="608"/>
      <c r="AG159" s="608"/>
      <c r="AH159" s="608"/>
      <c r="AI159" s="609"/>
    </row>
    <row r="160" spans="1:39" ht="39" customHeight="1" x14ac:dyDescent="0.25">
      <c r="A160" s="557"/>
      <c r="B160" s="558"/>
      <c r="C160" s="558"/>
      <c r="D160" s="558"/>
      <c r="E160" s="558"/>
      <c r="F160" s="559"/>
      <c r="G160" s="560"/>
      <c r="H160" s="1179" t="s">
        <v>1186</v>
      </c>
      <c r="I160" s="1182" t="s">
        <v>1765</v>
      </c>
      <c r="J160" s="595" t="s">
        <v>718</v>
      </c>
      <c r="K160" s="603">
        <v>0</v>
      </c>
      <c r="L160" s="604">
        <v>0</v>
      </c>
      <c r="M160" s="604">
        <v>0</v>
      </c>
      <c r="N160" s="604">
        <v>50000</v>
      </c>
      <c r="O160" s="604">
        <v>0</v>
      </c>
      <c r="P160" s="604">
        <v>0</v>
      </c>
      <c r="Q160" s="604">
        <v>0</v>
      </c>
      <c r="R160" s="604">
        <v>0</v>
      </c>
      <c r="S160" s="604">
        <v>0</v>
      </c>
      <c r="T160" s="604">
        <v>50000</v>
      </c>
      <c r="U160" s="604">
        <v>0</v>
      </c>
      <c r="V160" s="605">
        <v>0</v>
      </c>
      <c r="W160" s="532">
        <f t="shared" si="51"/>
        <v>100000</v>
      </c>
      <c r="X160" s="607"/>
      <c r="Y160" s="607"/>
      <c r="Z160" s="607"/>
      <c r="AA160" s="607"/>
      <c r="AB160" s="607"/>
      <c r="AC160" s="607"/>
      <c r="AD160" s="607"/>
      <c r="AE160" s="607"/>
      <c r="AF160" s="608"/>
      <c r="AG160" s="608"/>
      <c r="AH160" s="608"/>
      <c r="AI160" s="609"/>
    </row>
    <row r="161" spans="1:35" ht="39" customHeight="1" x14ac:dyDescent="0.25">
      <c r="A161" s="557"/>
      <c r="B161" s="558"/>
      <c r="C161" s="558"/>
      <c r="D161" s="558"/>
      <c r="E161" s="558"/>
      <c r="F161" s="559"/>
      <c r="G161" s="562"/>
      <c r="H161" s="1180"/>
      <c r="I161" s="1182"/>
      <c r="J161" s="563" t="s">
        <v>719</v>
      </c>
      <c r="K161" s="564">
        <v>0</v>
      </c>
      <c r="L161" s="564">
        <v>0</v>
      </c>
      <c r="M161" s="564">
        <v>0</v>
      </c>
      <c r="N161" s="564">
        <v>150000</v>
      </c>
      <c r="O161" s="564">
        <v>0</v>
      </c>
      <c r="P161" s="564">
        <v>0</v>
      </c>
      <c r="Q161" s="564">
        <v>0</v>
      </c>
      <c r="R161" s="564">
        <v>0</v>
      </c>
      <c r="S161" s="564">
        <v>0</v>
      </c>
      <c r="T161" s="564">
        <v>61289</v>
      </c>
      <c r="U161" s="564">
        <v>0</v>
      </c>
      <c r="V161" s="568">
        <v>0</v>
      </c>
      <c r="W161" s="524">
        <f t="shared" si="51"/>
        <v>211289</v>
      </c>
      <c r="X161" s="607"/>
      <c r="Y161" s="607"/>
      <c r="Z161" s="607"/>
      <c r="AA161" s="607"/>
      <c r="AB161" s="607"/>
      <c r="AC161" s="607"/>
      <c r="AD161" s="607"/>
      <c r="AE161" s="607"/>
      <c r="AF161" s="608"/>
      <c r="AG161" s="608"/>
      <c r="AH161" s="608"/>
      <c r="AI161" s="609"/>
    </row>
    <row r="162" spans="1:35" ht="39" customHeight="1" x14ac:dyDescent="0.25">
      <c r="A162" s="557"/>
      <c r="B162" s="558"/>
      <c r="C162" s="558"/>
      <c r="D162" s="558"/>
      <c r="E162" s="558"/>
      <c r="F162" s="559"/>
      <c r="G162" s="560"/>
      <c r="H162" s="1179" t="s">
        <v>1187</v>
      </c>
      <c r="I162" s="1182" t="s">
        <v>1766</v>
      </c>
      <c r="J162" s="595" t="s">
        <v>718</v>
      </c>
      <c r="K162" s="603">
        <v>0</v>
      </c>
      <c r="L162" s="604">
        <v>0</v>
      </c>
      <c r="M162" s="604">
        <v>0</v>
      </c>
      <c r="N162" s="604">
        <v>0</v>
      </c>
      <c r="O162" s="604">
        <v>15</v>
      </c>
      <c r="P162" s="604">
        <v>0</v>
      </c>
      <c r="Q162" s="604">
        <v>0</v>
      </c>
      <c r="R162" s="604">
        <v>0</v>
      </c>
      <c r="S162" s="604">
        <v>0</v>
      </c>
      <c r="T162" s="604">
        <v>0</v>
      </c>
      <c r="U162" s="604">
        <v>0</v>
      </c>
      <c r="V162" s="605">
        <v>0</v>
      </c>
      <c r="W162" s="532">
        <f t="shared" si="51"/>
        <v>15</v>
      </c>
      <c r="X162" s="607"/>
      <c r="Y162" s="607"/>
      <c r="Z162" s="607"/>
      <c r="AA162" s="607"/>
      <c r="AB162" s="607"/>
      <c r="AC162" s="607"/>
      <c r="AD162" s="607"/>
      <c r="AE162" s="607"/>
      <c r="AF162" s="608"/>
      <c r="AG162" s="608"/>
      <c r="AH162" s="608"/>
      <c r="AI162" s="609"/>
    </row>
    <row r="163" spans="1:35" ht="39" customHeight="1" x14ac:dyDescent="0.25">
      <c r="A163" s="557"/>
      <c r="B163" s="558"/>
      <c r="C163" s="558"/>
      <c r="D163" s="558"/>
      <c r="E163" s="558"/>
      <c r="F163" s="559"/>
      <c r="G163" s="562"/>
      <c r="H163" s="1180"/>
      <c r="I163" s="1182"/>
      <c r="J163" s="563" t="s">
        <v>719</v>
      </c>
      <c r="K163" s="564">
        <v>0</v>
      </c>
      <c r="L163" s="564">
        <v>0</v>
      </c>
      <c r="M163" s="564">
        <v>0</v>
      </c>
      <c r="N163" s="564">
        <v>0</v>
      </c>
      <c r="O163" s="564">
        <v>66105</v>
      </c>
      <c r="P163" s="564">
        <v>0</v>
      </c>
      <c r="Q163" s="564">
        <v>0</v>
      </c>
      <c r="R163" s="564">
        <v>0</v>
      </c>
      <c r="S163" s="564">
        <v>0</v>
      </c>
      <c r="T163" s="564">
        <v>0</v>
      </c>
      <c r="U163" s="564">
        <v>0</v>
      </c>
      <c r="V163" s="568">
        <v>0</v>
      </c>
      <c r="W163" s="524">
        <f t="shared" si="51"/>
        <v>66105</v>
      </c>
      <c r="X163" s="607"/>
      <c r="Y163" s="607"/>
      <c r="Z163" s="607"/>
      <c r="AA163" s="607"/>
      <c r="AB163" s="607"/>
      <c r="AC163" s="607"/>
      <c r="AD163" s="607"/>
      <c r="AE163" s="607"/>
      <c r="AF163" s="608"/>
      <c r="AG163" s="608"/>
      <c r="AH163" s="608"/>
      <c r="AI163" s="609"/>
    </row>
    <row r="164" spans="1:35" ht="39" customHeight="1" x14ac:dyDescent="0.25">
      <c r="A164" s="557"/>
      <c r="B164" s="558"/>
      <c r="C164" s="558"/>
      <c r="D164" s="558"/>
      <c r="E164" s="558"/>
      <c r="F164" s="559"/>
      <c r="G164" s="560"/>
      <c r="H164" s="1179" t="s">
        <v>1188</v>
      </c>
      <c r="I164" s="1182" t="s">
        <v>1766</v>
      </c>
      <c r="J164" s="595" t="s">
        <v>718</v>
      </c>
      <c r="K164" s="603">
        <v>0</v>
      </c>
      <c r="L164" s="604">
        <v>0</v>
      </c>
      <c r="M164" s="604">
        <v>0</v>
      </c>
      <c r="N164" s="604">
        <v>0</v>
      </c>
      <c r="O164" s="604">
        <v>2</v>
      </c>
      <c r="P164" s="604">
        <v>0</v>
      </c>
      <c r="Q164" s="604">
        <v>0</v>
      </c>
      <c r="R164" s="604">
        <v>0</v>
      </c>
      <c r="S164" s="604">
        <v>10</v>
      </c>
      <c r="T164" s="604">
        <v>10</v>
      </c>
      <c r="U164" s="604">
        <v>10</v>
      </c>
      <c r="V164" s="605">
        <v>18</v>
      </c>
      <c r="W164" s="532">
        <f t="shared" si="51"/>
        <v>50</v>
      </c>
      <c r="X164" s="607"/>
      <c r="Y164" s="607"/>
      <c r="Z164" s="607"/>
      <c r="AA164" s="607"/>
      <c r="AB164" s="607"/>
      <c r="AC164" s="607"/>
      <c r="AD164" s="607"/>
      <c r="AE164" s="607"/>
      <c r="AF164" s="608"/>
      <c r="AG164" s="608"/>
      <c r="AH164" s="608"/>
      <c r="AI164" s="609"/>
    </row>
    <row r="165" spans="1:35" ht="39" customHeight="1" x14ac:dyDescent="0.25">
      <c r="A165" s="557"/>
      <c r="B165" s="558"/>
      <c r="C165" s="558"/>
      <c r="D165" s="558"/>
      <c r="E165" s="558"/>
      <c r="F165" s="559"/>
      <c r="G165" s="562"/>
      <c r="H165" s="1180"/>
      <c r="I165" s="1182"/>
      <c r="J165" s="563" t="s">
        <v>719</v>
      </c>
      <c r="K165" s="564">
        <v>0</v>
      </c>
      <c r="L165" s="564">
        <v>0</v>
      </c>
      <c r="M165" s="564">
        <v>0</v>
      </c>
      <c r="N165" s="564">
        <v>0</v>
      </c>
      <c r="O165" s="564">
        <v>7335</v>
      </c>
      <c r="P165" s="564">
        <v>0</v>
      </c>
      <c r="Q165" s="564">
        <v>0</v>
      </c>
      <c r="R165" s="564">
        <v>0</v>
      </c>
      <c r="S165" s="564">
        <v>4940</v>
      </c>
      <c r="T165" s="564">
        <v>4920</v>
      </c>
      <c r="U165" s="564">
        <v>4920</v>
      </c>
      <c r="V165" s="568">
        <v>8856</v>
      </c>
      <c r="W165" s="524">
        <f t="shared" si="51"/>
        <v>30971</v>
      </c>
      <c r="X165" s="607"/>
      <c r="Y165" s="607"/>
      <c r="Z165" s="607"/>
      <c r="AA165" s="607"/>
      <c r="AB165" s="607"/>
      <c r="AC165" s="607"/>
      <c r="AD165" s="607"/>
      <c r="AE165" s="607"/>
      <c r="AF165" s="608"/>
      <c r="AG165" s="608"/>
      <c r="AH165" s="608"/>
      <c r="AI165" s="609"/>
    </row>
    <row r="166" spans="1:35" ht="39" customHeight="1" x14ac:dyDescent="0.25">
      <c r="A166" s="557"/>
      <c r="B166" s="558"/>
      <c r="C166" s="558"/>
      <c r="D166" s="558"/>
      <c r="E166" s="558"/>
      <c r="F166" s="559"/>
      <c r="G166" s="560"/>
      <c r="H166" s="1179" t="s">
        <v>1189</v>
      </c>
      <c r="I166" s="1182" t="s">
        <v>1766</v>
      </c>
      <c r="J166" s="595" t="s">
        <v>718</v>
      </c>
      <c r="K166" s="603">
        <v>0</v>
      </c>
      <c r="L166" s="604">
        <v>5</v>
      </c>
      <c r="M166" s="604">
        <v>5</v>
      </c>
      <c r="N166" s="604">
        <v>10</v>
      </c>
      <c r="O166" s="604">
        <v>0</v>
      </c>
      <c r="P166" s="604">
        <v>0</v>
      </c>
      <c r="Q166" s="604">
        <v>0</v>
      </c>
      <c r="R166" s="604">
        <v>0</v>
      </c>
      <c r="S166" s="604">
        <v>0</v>
      </c>
      <c r="T166" s="604">
        <v>0</v>
      </c>
      <c r="U166" s="604">
        <v>0</v>
      </c>
      <c r="V166" s="605">
        <v>0</v>
      </c>
      <c r="W166" s="532">
        <f t="shared" si="51"/>
        <v>20</v>
      </c>
      <c r="X166" s="607"/>
      <c r="Y166" s="607"/>
      <c r="Z166" s="607"/>
      <c r="AA166" s="607"/>
      <c r="AB166" s="607"/>
      <c r="AC166" s="607"/>
      <c r="AD166" s="607"/>
      <c r="AE166" s="607"/>
      <c r="AF166" s="608"/>
      <c r="AG166" s="608"/>
      <c r="AH166" s="608"/>
      <c r="AI166" s="609"/>
    </row>
    <row r="167" spans="1:35" ht="39" customHeight="1" x14ac:dyDescent="0.25">
      <c r="A167" s="557"/>
      <c r="B167" s="558"/>
      <c r="C167" s="558"/>
      <c r="D167" s="558"/>
      <c r="E167" s="558"/>
      <c r="F167" s="559"/>
      <c r="G167" s="562"/>
      <c r="H167" s="1180"/>
      <c r="I167" s="1182"/>
      <c r="J167" s="563" t="s">
        <v>719</v>
      </c>
      <c r="K167" s="564">
        <v>0</v>
      </c>
      <c r="L167" s="564">
        <v>29025</v>
      </c>
      <c r="M167" s="564">
        <v>29025</v>
      </c>
      <c r="N167" s="564">
        <v>58050</v>
      </c>
      <c r="O167" s="564">
        <v>0</v>
      </c>
      <c r="P167" s="564">
        <v>0</v>
      </c>
      <c r="Q167" s="564">
        <v>0</v>
      </c>
      <c r="R167" s="564">
        <v>0</v>
      </c>
      <c r="S167" s="564">
        <v>0</v>
      </c>
      <c r="T167" s="564">
        <v>0</v>
      </c>
      <c r="U167" s="564">
        <v>0</v>
      </c>
      <c r="V167" s="568">
        <v>0</v>
      </c>
      <c r="W167" s="524">
        <f t="shared" si="51"/>
        <v>116100</v>
      </c>
      <c r="X167" s="607"/>
      <c r="Y167" s="607"/>
      <c r="Z167" s="607"/>
      <c r="AA167" s="607"/>
      <c r="AB167" s="607"/>
      <c r="AC167" s="607"/>
      <c r="AD167" s="607"/>
      <c r="AE167" s="607"/>
      <c r="AF167" s="608"/>
      <c r="AG167" s="608"/>
      <c r="AH167" s="608"/>
      <c r="AI167" s="609"/>
    </row>
    <row r="168" spans="1:35" ht="39" customHeight="1" x14ac:dyDescent="0.25">
      <c r="A168" s="557"/>
      <c r="B168" s="558"/>
      <c r="C168" s="558"/>
      <c r="D168" s="558"/>
      <c r="E168" s="558"/>
      <c r="F168" s="559"/>
      <c r="G168" s="560"/>
      <c r="H168" s="1179" t="s">
        <v>1190</v>
      </c>
      <c r="I168" s="1182" t="s">
        <v>1766</v>
      </c>
      <c r="J168" s="595" t="s">
        <v>718</v>
      </c>
      <c r="K168" s="603">
        <v>0</v>
      </c>
      <c r="L168" s="604">
        <v>0</v>
      </c>
      <c r="M168" s="604">
        <v>0</v>
      </c>
      <c r="N168" s="604">
        <v>0</v>
      </c>
      <c r="O168" s="604">
        <v>5</v>
      </c>
      <c r="P168" s="604">
        <v>0</v>
      </c>
      <c r="Q168" s="604">
        <v>0</v>
      </c>
      <c r="R168" s="604">
        <v>0</v>
      </c>
      <c r="S168" s="604">
        <v>0</v>
      </c>
      <c r="T168" s="604">
        <v>0</v>
      </c>
      <c r="U168" s="604">
        <v>0</v>
      </c>
      <c r="V168" s="605">
        <v>0</v>
      </c>
      <c r="W168" s="532">
        <f t="shared" si="51"/>
        <v>5</v>
      </c>
      <c r="X168" s="607"/>
      <c r="Y168" s="607"/>
      <c r="Z168" s="607"/>
      <c r="AA168" s="607"/>
      <c r="AB168" s="607"/>
      <c r="AC168" s="607"/>
      <c r="AD168" s="607"/>
      <c r="AE168" s="607"/>
      <c r="AF168" s="608"/>
      <c r="AG168" s="608"/>
      <c r="AH168" s="608"/>
      <c r="AI168" s="609"/>
    </row>
    <row r="169" spans="1:35" ht="39" customHeight="1" x14ac:dyDescent="0.25">
      <c r="A169" s="557"/>
      <c r="B169" s="558"/>
      <c r="C169" s="558"/>
      <c r="D169" s="558"/>
      <c r="E169" s="558"/>
      <c r="F169" s="559"/>
      <c r="G169" s="562"/>
      <c r="H169" s="1180"/>
      <c r="I169" s="1182"/>
      <c r="J169" s="563" t="s">
        <v>719</v>
      </c>
      <c r="K169" s="564">
        <v>0</v>
      </c>
      <c r="L169" s="564">
        <v>0</v>
      </c>
      <c r="M169" s="564">
        <v>0</v>
      </c>
      <c r="N169" s="564">
        <v>0</v>
      </c>
      <c r="O169" s="564">
        <v>22035</v>
      </c>
      <c r="P169" s="564">
        <v>0</v>
      </c>
      <c r="Q169" s="564">
        <v>0</v>
      </c>
      <c r="R169" s="564">
        <v>0</v>
      </c>
      <c r="S169" s="564">
        <v>0</v>
      </c>
      <c r="T169" s="564">
        <v>0</v>
      </c>
      <c r="U169" s="564">
        <v>0</v>
      </c>
      <c r="V169" s="568">
        <v>0</v>
      </c>
      <c r="W169" s="524">
        <f t="shared" si="51"/>
        <v>22035</v>
      </c>
      <c r="X169" s="607"/>
      <c r="Y169" s="607"/>
      <c r="Z169" s="607"/>
      <c r="AA169" s="607"/>
      <c r="AB169" s="607"/>
      <c r="AC169" s="607"/>
      <c r="AD169" s="607"/>
      <c r="AE169" s="607"/>
      <c r="AF169" s="608"/>
      <c r="AG169" s="608"/>
      <c r="AH169" s="608"/>
      <c r="AI169" s="609"/>
    </row>
    <row r="170" spans="1:35" ht="39" customHeight="1" x14ac:dyDescent="0.25">
      <c r="A170" s="557"/>
      <c r="B170" s="558"/>
      <c r="C170" s="558"/>
      <c r="D170" s="558"/>
      <c r="E170" s="558"/>
      <c r="F170" s="559"/>
      <c r="G170" s="560"/>
      <c r="H170" s="1179" t="s">
        <v>1191</v>
      </c>
      <c r="I170" s="1182" t="s">
        <v>1766</v>
      </c>
      <c r="J170" s="595" t="s">
        <v>718</v>
      </c>
      <c r="K170" s="603">
        <v>0</v>
      </c>
      <c r="L170" s="604">
        <v>0</v>
      </c>
      <c r="M170" s="604">
        <v>3</v>
      </c>
      <c r="N170" s="604">
        <v>2</v>
      </c>
      <c r="O170" s="604">
        <v>0</v>
      </c>
      <c r="P170" s="604">
        <v>0</v>
      </c>
      <c r="Q170" s="604">
        <v>0</v>
      </c>
      <c r="R170" s="604">
        <v>0</v>
      </c>
      <c r="S170" s="604">
        <v>0</v>
      </c>
      <c r="T170" s="604">
        <v>0</v>
      </c>
      <c r="U170" s="604">
        <v>0</v>
      </c>
      <c r="V170" s="605">
        <v>0</v>
      </c>
      <c r="W170" s="532">
        <f t="shared" si="51"/>
        <v>5</v>
      </c>
      <c r="X170" s="607"/>
      <c r="Y170" s="607"/>
      <c r="Z170" s="607"/>
      <c r="AA170" s="607"/>
      <c r="AB170" s="607"/>
      <c r="AC170" s="607"/>
      <c r="AD170" s="607"/>
      <c r="AE170" s="607"/>
      <c r="AF170" s="608"/>
      <c r="AG170" s="608"/>
      <c r="AH170" s="608"/>
      <c r="AI170" s="609"/>
    </row>
    <row r="171" spans="1:35" ht="39" customHeight="1" x14ac:dyDescent="0.25">
      <c r="A171" s="557"/>
      <c r="B171" s="558"/>
      <c r="C171" s="558"/>
      <c r="D171" s="558"/>
      <c r="E171" s="558"/>
      <c r="F171" s="559"/>
      <c r="G171" s="562"/>
      <c r="H171" s="1180"/>
      <c r="I171" s="1182"/>
      <c r="J171" s="563" t="s">
        <v>719</v>
      </c>
      <c r="K171" s="564">
        <v>0</v>
      </c>
      <c r="L171" s="564">
        <v>0</v>
      </c>
      <c r="M171" s="564">
        <v>20508</v>
      </c>
      <c r="N171" s="564">
        <v>13672</v>
      </c>
      <c r="O171" s="564">
        <v>0</v>
      </c>
      <c r="P171" s="564">
        <v>0</v>
      </c>
      <c r="Q171" s="564">
        <v>0</v>
      </c>
      <c r="R171" s="564">
        <v>0</v>
      </c>
      <c r="S171" s="564">
        <v>0</v>
      </c>
      <c r="T171" s="564">
        <v>0</v>
      </c>
      <c r="U171" s="564">
        <v>0</v>
      </c>
      <c r="V171" s="568">
        <v>0</v>
      </c>
      <c r="W171" s="524">
        <f t="shared" si="51"/>
        <v>34180</v>
      </c>
      <c r="X171" s="607"/>
      <c r="Y171" s="607"/>
      <c r="Z171" s="607"/>
      <c r="AA171" s="607"/>
      <c r="AB171" s="607"/>
      <c r="AC171" s="607"/>
      <c r="AD171" s="607"/>
      <c r="AE171" s="607"/>
      <c r="AF171" s="608"/>
      <c r="AG171" s="608"/>
      <c r="AH171" s="608"/>
      <c r="AI171" s="609"/>
    </row>
    <row r="172" spans="1:35" ht="39" customHeight="1" x14ac:dyDescent="0.25">
      <c r="A172" s="557"/>
      <c r="B172" s="558"/>
      <c r="C172" s="558"/>
      <c r="D172" s="558"/>
      <c r="E172" s="558"/>
      <c r="F172" s="559"/>
      <c r="G172" s="560"/>
      <c r="H172" s="1179" t="s">
        <v>1533</v>
      </c>
      <c r="I172" s="1182" t="s">
        <v>1025</v>
      </c>
      <c r="J172" s="595" t="s">
        <v>718</v>
      </c>
      <c r="K172" s="603">
        <v>0</v>
      </c>
      <c r="L172" s="604">
        <v>0</v>
      </c>
      <c r="M172" s="604">
        <v>15</v>
      </c>
      <c r="N172" s="604">
        <v>15</v>
      </c>
      <c r="O172" s="604">
        <v>15</v>
      </c>
      <c r="P172" s="604">
        <v>15</v>
      </c>
      <c r="Q172" s="604">
        <v>15</v>
      </c>
      <c r="R172" s="604">
        <v>0</v>
      </c>
      <c r="S172" s="604">
        <v>0</v>
      </c>
      <c r="T172" s="604">
        <v>0</v>
      </c>
      <c r="U172" s="604">
        <v>0</v>
      </c>
      <c r="V172" s="605">
        <v>0</v>
      </c>
      <c r="W172" s="532">
        <f t="shared" si="51"/>
        <v>75</v>
      </c>
      <c r="X172" s="607"/>
      <c r="Y172" s="607"/>
      <c r="Z172" s="607"/>
      <c r="AA172" s="607"/>
      <c r="AB172" s="607"/>
      <c r="AC172" s="607"/>
      <c r="AD172" s="607"/>
      <c r="AE172" s="607"/>
      <c r="AF172" s="608"/>
      <c r="AG172" s="608"/>
      <c r="AH172" s="608"/>
      <c r="AI172" s="609"/>
    </row>
    <row r="173" spans="1:35" ht="39" customHeight="1" x14ac:dyDescent="0.25">
      <c r="A173" s="557"/>
      <c r="B173" s="558"/>
      <c r="C173" s="558"/>
      <c r="D173" s="558"/>
      <c r="E173" s="558"/>
      <c r="F173" s="559"/>
      <c r="G173" s="562"/>
      <c r="H173" s="1180"/>
      <c r="I173" s="1182"/>
      <c r="J173" s="563" t="s">
        <v>719</v>
      </c>
      <c r="K173" s="564">
        <v>0</v>
      </c>
      <c r="L173" s="564">
        <v>0</v>
      </c>
      <c r="M173" s="564">
        <v>300</v>
      </c>
      <c r="N173" s="564">
        <v>300</v>
      </c>
      <c r="O173" s="564">
        <v>300</v>
      </c>
      <c r="P173" s="564">
        <v>300</v>
      </c>
      <c r="Q173" s="564">
        <v>300</v>
      </c>
      <c r="R173" s="564">
        <v>0</v>
      </c>
      <c r="S173" s="564">
        <v>0</v>
      </c>
      <c r="T173" s="564">
        <v>0</v>
      </c>
      <c r="U173" s="564">
        <v>0</v>
      </c>
      <c r="V173" s="568">
        <v>0</v>
      </c>
      <c r="W173" s="524">
        <f t="shared" si="51"/>
        <v>1500</v>
      </c>
      <c r="X173" s="607"/>
      <c r="Y173" s="607"/>
      <c r="Z173" s="607"/>
      <c r="AA173" s="607"/>
      <c r="AB173" s="607"/>
      <c r="AC173" s="607"/>
      <c r="AD173" s="607"/>
      <c r="AE173" s="607"/>
      <c r="AF173" s="608"/>
      <c r="AG173" s="608"/>
      <c r="AH173" s="608"/>
      <c r="AI173" s="609"/>
    </row>
    <row r="174" spans="1:35" ht="39" customHeight="1" x14ac:dyDescent="0.25">
      <c r="A174" s="557"/>
      <c r="B174" s="558"/>
      <c r="C174" s="558"/>
      <c r="D174" s="558"/>
      <c r="E174" s="558"/>
      <c r="F174" s="559"/>
      <c r="G174" s="560"/>
      <c r="H174" s="1179" t="s">
        <v>1534</v>
      </c>
      <c r="I174" s="1182" t="s">
        <v>1152</v>
      </c>
      <c r="J174" s="595" t="s">
        <v>718</v>
      </c>
      <c r="K174" s="603">
        <v>0</v>
      </c>
      <c r="L174" s="604">
        <v>0</v>
      </c>
      <c r="M174" s="604">
        <v>0</v>
      </c>
      <c r="N174" s="604">
        <v>1</v>
      </c>
      <c r="O174" s="604">
        <v>0</v>
      </c>
      <c r="P174" s="604">
        <v>0</v>
      </c>
      <c r="Q174" s="604">
        <v>0</v>
      </c>
      <c r="R174" s="604">
        <v>0</v>
      </c>
      <c r="S174" s="604">
        <v>1</v>
      </c>
      <c r="T174" s="604">
        <v>0</v>
      </c>
      <c r="U174" s="604">
        <v>0</v>
      </c>
      <c r="V174" s="605">
        <v>0</v>
      </c>
      <c r="W174" s="532">
        <f t="shared" si="51"/>
        <v>2</v>
      </c>
      <c r="X174" s="607"/>
      <c r="Y174" s="607"/>
      <c r="Z174" s="607"/>
      <c r="AA174" s="607"/>
      <c r="AB174" s="607"/>
      <c r="AC174" s="607"/>
      <c r="AD174" s="607"/>
      <c r="AE174" s="607"/>
      <c r="AF174" s="608"/>
      <c r="AG174" s="608"/>
      <c r="AH174" s="608"/>
      <c r="AI174" s="609"/>
    </row>
    <row r="175" spans="1:35" ht="39" customHeight="1" x14ac:dyDescent="0.25">
      <c r="A175" s="557"/>
      <c r="B175" s="558"/>
      <c r="C175" s="558"/>
      <c r="D175" s="558"/>
      <c r="E175" s="558"/>
      <c r="F175" s="559"/>
      <c r="G175" s="562"/>
      <c r="H175" s="1180"/>
      <c r="I175" s="1182"/>
      <c r="J175" s="563" t="s">
        <v>719</v>
      </c>
      <c r="K175" s="564">
        <v>0</v>
      </c>
      <c r="L175" s="564">
        <v>0</v>
      </c>
      <c r="M175" s="564">
        <v>0</v>
      </c>
      <c r="N175" s="564">
        <v>250</v>
      </c>
      <c r="O175" s="564">
        <v>0</v>
      </c>
      <c r="P175" s="564">
        <v>0</v>
      </c>
      <c r="Q175" s="564">
        <v>0</v>
      </c>
      <c r="R175" s="564">
        <v>0</v>
      </c>
      <c r="S175" s="564">
        <v>250</v>
      </c>
      <c r="T175" s="564">
        <v>0</v>
      </c>
      <c r="U175" s="564">
        <v>0</v>
      </c>
      <c r="V175" s="568">
        <v>0</v>
      </c>
      <c r="W175" s="524">
        <f t="shared" si="51"/>
        <v>500</v>
      </c>
      <c r="X175" s="607"/>
      <c r="Y175" s="607"/>
      <c r="Z175" s="607"/>
      <c r="AA175" s="607"/>
      <c r="AB175" s="607"/>
      <c r="AC175" s="607"/>
      <c r="AD175" s="607"/>
      <c r="AE175" s="607"/>
      <c r="AF175" s="608"/>
      <c r="AG175" s="608"/>
      <c r="AH175" s="608"/>
      <c r="AI175" s="609"/>
    </row>
    <row r="176" spans="1:35" ht="39" customHeight="1" x14ac:dyDescent="0.25">
      <c r="A176" s="557"/>
      <c r="B176" s="558"/>
      <c r="C176" s="558"/>
      <c r="D176" s="558"/>
      <c r="E176" s="558"/>
      <c r="F176" s="559"/>
      <c r="G176" s="560"/>
      <c r="H176" s="1179" t="s">
        <v>1535</v>
      </c>
      <c r="I176" s="1182" t="s">
        <v>1536</v>
      </c>
      <c r="J176" s="595" t="s">
        <v>718</v>
      </c>
      <c r="K176" s="603">
        <v>0</v>
      </c>
      <c r="L176" s="604">
        <v>0</v>
      </c>
      <c r="M176" s="604">
        <v>0</v>
      </c>
      <c r="N176" s="604">
        <v>3</v>
      </c>
      <c r="O176" s="604">
        <v>0</v>
      </c>
      <c r="P176" s="604">
        <v>0</v>
      </c>
      <c r="Q176" s="604">
        <v>0</v>
      </c>
      <c r="R176" s="604">
        <v>0</v>
      </c>
      <c r="S176" s="604">
        <v>0</v>
      </c>
      <c r="T176" s="604">
        <v>0</v>
      </c>
      <c r="U176" s="604">
        <v>0</v>
      </c>
      <c r="V176" s="605">
        <v>0</v>
      </c>
      <c r="W176" s="532">
        <f t="shared" si="51"/>
        <v>3</v>
      </c>
      <c r="X176" s="607"/>
      <c r="Y176" s="607"/>
      <c r="Z176" s="607"/>
      <c r="AA176" s="607"/>
      <c r="AB176" s="607"/>
      <c r="AC176" s="607"/>
      <c r="AD176" s="607"/>
      <c r="AE176" s="607"/>
      <c r="AF176" s="608"/>
      <c r="AG176" s="608"/>
      <c r="AH176" s="608"/>
      <c r="AI176" s="609"/>
    </row>
    <row r="177" spans="1:39" ht="39" customHeight="1" x14ac:dyDescent="0.25">
      <c r="A177" s="557"/>
      <c r="B177" s="558"/>
      <c r="C177" s="558"/>
      <c r="D177" s="558"/>
      <c r="E177" s="558"/>
      <c r="F177" s="559"/>
      <c r="G177" s="562"/>
      <c r="H177" s="1180"/>
      <c r="I177" s="1182"/>
      <c r="J177" s="563" t="s">
        <v>719</v>
      </c>
      <c r="K177" s="564">
        <v>0</v>
      </c>
      <c r="L177" s="564">
        <v>0</v>
      </c>
      <c r="M177" s="564">
        <v>0</v>
      </c>
      <c r="N177" s="564">
        <v>13711</v>
      </c>
      <c r="O177" s="564">
        <v>0</v>
      </c>
      <c r="P177" s="564">
        <v>0</v>
      </c>
      <c r="Q177" s="564">
        <v>0</v>
      </c>
      <c r="R177" s="564">
        <v>0</v>
      </c>
      <c r="S177" s="564">
        <v>0</v>
      </c>
      <c r="T177" s="564">
        <v>0</v>
      </c>
      <c r="U177" s="564">
        <v>0</v>
      </c>
      <c r="V177" s="568">
        <v>0</v>
      </c>
      <c r="W177" s="524">
        <f t="shared" si="51"/>
        <v>13711</v>
      </c>
      <c r="X177" s="607"/>
      <c r="Y177" s="607"/>
      <c r="Z177" s="607"/>
      <c r="AA177" s="607"/>
      <c r="AB177" s="607"/>
      <c r="AC177" s="607"/>
      <c r="AD177" s="607"/>
      <c r="AE177" s="607"/>
      <c r="AF177" s="608"/>
      <c r="AG177" s="608"/>
      <c r="AH177" s="608"/>
      <c r="AI177" s="609"/>
    </row>
    <row r="178" spans="1:39" ht="39" customHeight="1" x14ac:dyDescent="0.25">
      <c r="A178" s="557"/>
      <c r="B178" s="558"/>
      <c r="C178" s="558"/>
      <c r="D178" s="558"/>
      <c r="E178" s="558"/>
      <c r="F178" s="559"/>
      <c r="G178" s="560"/>
      <c r="H178" s="1179" t="s">
        <v>1537</v>
      </c>
      <c r="I178" s="1182" t="s">
        <v>1767</v>
      </c>
      <c r="J178" s="595" t="s">
        <v>718</v>
      </c>
      <c r="K178" s="603">
        <v>0</v>
      </c>
      <c r="L178" s="604">
        <v>0</v>
      </c>
      <c r="M178" s="604">
        <v>0</v>
      </c>
      <c r="N178" s="604">
        <v>1000</v>
      </c>
      <c r="O178" s="604">
        <v>0</v>
      </c>
      <c r="P178" s="604">
        <v>0</v>
      </c>
      <c r="Q178" s="604">
        <v>0</v>
      </c>
      <c r="R178" s="604">
        <v>1000</v>
      </c>
      <c r="S178" s="604">
        <v>0</v>
      </c>
      <c r="T178" s="604">
        <v>0</v>
      </c>
      <c r="U178" s="604">
        <v>0</v>
      </c>
      <c r="V178" s="605">
        <v>1000</v>
      </c>
      <c r="W178" s="532">
        <f t="shared" si="51"/>
        <v>3000</v>
      </c>
      <c r="X178" s="607"/>
      <c r="Y178" s="607"/>
      <c r="Z178" s="607"/>
      <c r="AA178" s="607"/>
      <c r="AB178" s="607"/>
      <c r="AC178" s="607"/>
      <c r="AD178" s="607"/>
      <c r="AE178" s="607"/>
      <c r="AF178" s="608"/>
      <c r="AG178" s="608"/>
      <c r="AH178" s="608"/>
      <c r="AI178" s="609"/>
    </row>
    <row r="179" spans="1:39" ht="39" customHeight="1" x14ac:dyDescent="0.25">
      <c r="A179" s="557"/>
      <c r="B179" s="558"/>
      <c r="C179" s="558"/>
      <c r="D179" s="558"/>
      <c r="E179" s="558"/>
      <c r="F179" s="559"/>
      <c r="G179" s="562"/>
      <c r="H179" s="1180"/>
      <c r="I179" s="1182"/>
      <c r="J179" s="563" t="s">
        <v>719</v>
      </c>
      <c r="K179" s="564">
        <v>0</v>
      </c>
      <c r="L179" s="564">
        <v>0</v>
      </c>
      <c r="M179" s="564">
        <v>0</v>
      </c>
      <c r="N179" s="564">
        <v>753</v>
      </c>
      <c r="O179" s="564">
        <v>0</v>
      </c>
      <c r="P179" s="564">
        <v>0</v>
      </c>
      <c r="Q179" s="564">
        <v>0</v>
      </c>
      <c r="R179" s="564">
        <v>750</v>
      </c>
      <c r="S179" s="564">
        <v>0</v>
      </c>
      <c r="T179" s="564">
        <v>0</v>
      </c>
      <c r="U179" s="564">
        <v>0</v>
      </c>
      <c r="V179" s="568">
        <v>750</v>
      </c>
      <c r="W179" s="524">
        <f t="shared" si="51"/>
        <v>2253</v>
      </c>
      <c r="X179" s="607"/>
      <c r="Y179" s="607"/>
      <c r="Z179" s="607"/>
      <c r="AA179" s="607"/>
      <c r="AB179" s="607"/>
      <c r="AC179" s="607"/>
      <c r="AD179" s="607"/>
      <c r="AE179" s="607"/>
      <c r="AF179" s="608"/>
      <c r="AG179" s="608"/>
      <c r="AH179" s="608"/>
      <c r="AI179" s="609"/>
    </row>
    <row r="180" spans="1:39" ht="39" customHeight="1" x14ac:dyDescent="0.25">
      <c r="A180" s="557"/>
      <c r="B180" s="558"/>
      <c r="C180" s="558"/>
      <c r="D180" s="558"/>
      <c r="E180" s="558"/>
      <c r="F180" s="559"/>
      <c r="G180" s="560"/>
      <c r="H180" s="1179" t="s">
        <v>1538</v>
      </c>
      <c r="I180" s="1182" t="s">
        <v>1152</v>
      </c>
      <c r="J180" s="595" t="s">
        <v>718</v>
      </c>
      <c r="K180" s="603">
        <v>0</v>
      </c>
      <c r="L180" s="604">
        <v>0</v>
      </c>
      <c r="M180" s="604">
        <v>0</v>
      </c>
      <c r="N180" s="604">
        <v>1</v>
      </c>
      <c r="O180" s="604">
        <v>0</v>
      </c>
      <c r="P180" s="604">
        <v>1</v>
      </c>
      <c r="Q180" s="604">
        <v>0</v>
      </c>
      <c r="R180" s="604">
        <v>1</v>
      </c>
      <c r="S180" s="604">
        <v>0</v>
      </c>
      <c r="T180" s="604">
        <v>1</v>
      </c>
      <c r="U180" s="604">
        <v>0</v>
      </c>
      <c r="V180" s="605">
        <v>1</v>
      </c>
      <c r="W180" s="532">
        <f t="shared" si="51"/>
        <v>5</v>
      </c>
      <c r="X180" s="607"/>
      <c r="Y180" s="607"/>
      <c r="Z180" s="607"/>
      <c r="AA180" s="607"/>
      <c r="AB180" s="607"/>
      <c r="AC180" s="607"/>
      <c r="AD180" s="607"/>
      <c r="AE180" s="607"/>
      <c r="AF180" s="608"/>
      <c r="AG180" s="608"/>
      <c r="AH180" s="608"/>
      <c r="AI180" s="609"/>
    </row>
    <row r="181" spans="1:39" ht="39" customHeight="1" x14ac:dyDescent="0.25">
      <c r="A181" s="557"/>
      <c r="B181" s="558"/>
      <c r="C181" s="558"/>
      <c r="D181" s="558"/>
      <c r="E181" s="558"/>
      <c r="F181" s="559"/>
      <c r="G181" s="562"/>
      <c r="H181" s="1180"/>
      <c r="I181" s="1182"/>
      <c r="J181" s="563" t="s">
        <v>719</v>
      </c>
      <c r="K181" s="564">
        <v>0</v>
      </c>
      <c r="L181" s="564">
        <v>0</v>
      </c>
      <c r="M181" s="564">
        <v>0</v>
      </c>
      <c r="N181" s="564">
        <v>1000</v>
      </c>
      <c r="O181" s="564">
        <v>0</v>
      </c>
      <c r="P181" s="564">
        <v>1000</v>
      </c>
      <c r="Q181" s="564">
        <v>0</v>
      </c>
      <c r="R181" s="564">
        <v>1000</v>
      </c>
      <c r="S181" s="564">
        <v>0</v>
      </c>
      <c r="T181" s="564">
        <v>1000</v>
      </c>
      <c r="U181" s="564">
        <v>0</v>
      </c>
      <c r="V181" s="568">
        <v>1000</v>
      </c>
      <c r="W181" s="524">
        <f t="shared" si="51"/>
        <v>5000</v>
      </c>
      <c r="X181" s="607"/>
      <c r="Y181" s="607"/>
      <c r="Z181" s="607"/>
      <c r="AA181" s="607"/>
      <c r="AB181" s="607"/>
      <c r="AC181" s="607"/>
      <c r="AD181" s="607"/>
      <c r="AE181" s="607"/>
      <c r="AF181" s="608"/>
      <c r="AG181" s="608"/>
      <c r="AH181" s="608"/>
      <c r="AI181" s="609"/>
    </row>
    <row r="182" spans="1:39" ht="36" customHeight="1" x14ac:dyDescent="0.25">
      <c r="A182" s="557"/>
      <c r="B182" s="558"/>
      <c r="C182" s="558"/>
      <c r="D182" s="558"/>
      <c r="E182" s="558"/>
      <c r="F182" s="559"/>
      <c r="G182" s="560"/>
      <c r="H182" s="1179" t="s">
        <v>1226</v>
      </c>
      <c r="I182" s="1181"/>
      <c r="J182" s="572" t="s">
        <v>718</v>
      </c>
      <c r="K182" s="573">
        <v>0</v>
      </c>
      <c r="L182" s="573">
        <v>0</v>
      </c>
      <c r="M182" s="573">
        <v>0</v>
      </c>
      <c r="N182" s="573">
        <v>0</v>
      </c>
      <c r="O182" s="573">
        <v>0</v>
      </c>
      <c r="P182" s="573">
        <v>0</v>
      </c>
      <c r="Q182" s="573">
        <v>0</v>
      </c>
      <c r="R182" s="573">
        <v>0</v>
      </c>
      <c r="S182" s="573">
        <v>0</v>
      </c>
      <c r="T182" s="573">
        <v>0</v>
      </c>
      <c r="U182" s="573">
        <v>0</v>
      </c>
      <c r="V182" s="573">
        <v>0</v>
      </c>
      <c r="W182" s="527">
        <f>SUM(K182:V182)</f>
        <v>0</v>
      </c>
      <c r="X182" s="565"/>
      <c r="Y182" s="566"/>
      <c r="Z182" s="566"/>
      <c r="AA182" s="566"/>
      <c r="AB182" s="566"/>
      <c r="AC182" s="566"/>
      <c r="AD182" s="566"/>
      <c r="AE182" s="566"/>
      <c r="AF182" s="566"/>
      <c r="AG182" s="566"/>
      <c r="AH182" s="566"/>
      <c r="AI182" s="567"/>
    </row>
    <row r="183" spans="1:39" ht="30.75" customHeight="1" thickBot="1" x14ac:dyDescent="0.3">
      <c r="A183" s="557"/>
      <c r="B183" s="558"/>
      <c r="C183" s="558"/>
      <c r="D183" s="558"/>
      <c r="E183" s="558"/>
      <c r="F183" s="559"/>
      <c r="G183" s="562"/>
      <c r="H183" s="1180"/>
      <c r="I183" s="1182"/>
      <c r="J183" s="563" t="s">
        <v>719</v>
      </c>
      <c r="K183" s="564">
        <v>70000</v>
      </c>
      <c r="L183" s="564">
        <v>70000</v>
      </c>
      <c r="M183" s="564">
        <v>70000</v>
      </c>
      <c r="N183" s="564">
        <v>70000</v>
      </c>
      <c r="O183" s="564">
        <v>0</v>
      </c>
      <c r="P183" s="564">
        <v>0</v>
      </c>
      <c r="Q183" s="564">
        <v>0</v>
      </c>
      <c r="R183" s="564">
        <v>0</v>
      </c>
      <c r="S183" s="564">
        <v>0</v>
      </c>
      <c r="T183" s="564">
        <v>0</v>
      </c>
      <c r="U183" s="564">
        <v>0</v>
      </c>
      <c r="V183" s="564">
        <v>0</v>
      </c>
      <c r="W183" s="524">
        <f>SUM(K183:V183)</f>
        <v>280000</v>
      </c>
      <c r="X183" s="554"/>
      <c r="Y183" s="555"/>
      <c r="Z183" s="555"/>
      <c r="AA183" s="555"/>
      <c r="AB183" s="555"/>
      <c r="AC183" s="555"/>
      <c r="AD183" s="555"/>
      <c r="AE183" s="555"/>
      <c r="AF183" s="555"/>
      <c r="AG183" s="555"/>
      <c r="AH183" s="555"/>
      <c r="AI183" s="556"/>
    </row>
    <row r="184" spans="1:39" s="581" customFormat="1" ht="36" customHeight="1" x14ac:dyDescent="0.25">
      <c r="A184" s="1272">
        <v>33</v>
      </c>
      <c r="B184" s="1260">
        <v>0</v>
      </c>
      <c r="C184" s="1260">
        <v>0</v>
      </c>
      <c r="D184" s="1260">
        <v>4</v>
      </c>
      <c r="E184" s="1260">
        <v>0</v>
      </c>
      <c r="F184" s="1274">
        <v>0</v>
      </c>
      <c r="G184" s="1211" t="str">
        <f>+'SPPD-14 POA'!N19</f>
        <v>Retención de sólidos, sedimentos y estabilización de los ríos tributarios del lago de Amatitlán</v>
      </c>
      <c r="H184" s="1276"/>
      <c r="I184" s="1279" t="s">
        <v>1092</v>
      </c>
      <c r="J184" s="615" t="s">
        <v>718</v>
      </c>
      <c r="K184" s="616">
        <f>+K186</f>
        <v>0</v>
      </c>
      <c r="L184" s="616">
        <f t="shared" ref="L184:V184" si="52">+L186</f>
        <v>0</v>
      </c>
      <c r="M184" s="616">
        <f t="shared" si="52"/>
        <v>0</v>
      </c>
      <c r="N184" s="616">
        <f t="shared" si="52"/>
        <v>0</v>
      </c>
      <c r="O184" s="616">
        <f t="shared" si="52"/>
        <v>20000</v>
      </c>
      <c r="P184" s="616">
        <f t="shared" si="52"/>
        <v>20000</v>
      </c>
      <c r="Q184" s="616">
        <f t="shared" si="52"/>
        <v>20000</v>
      </c>
      <c r="R184" s="616">
        <f t="shared" si="52"/>
        <v>20000</v>
      </c>
      <c r="S184" s="616">
        <f t="shared" si="52"/>
        <v>20000</v>
      </c>
      <c r="T184" s="616">
        <f t="shared" si="52"/>
        <v>20000</v>
      </c>
      <c r="U184" s="616">
        <f t="shared" si="52"/>
        <v>0</v>
      </c>
      <c r="V184" s="616">
        <f t="shared" si="52"/>
        <v>0</v>
      </c>
      <c r="W184" s="525">
        <f t="shared" si="49"/>
        <v>120000</v>
      </c>
      <c r="X184" s="578"/>
      <c r="Y184" s="579"/>
      <c r="Z184" s="579"/>
      <c r="AA184" s="579"/>
      <c r="AB184" s="579"/>
      <c r="AC184" s="579"/>
      <c r="AD184" s="579"/>
      <c r="AE184" s="579"/>
      <c r="AF184" s="579"/>
      <c r="AG184" s="579"/>
      <c r="AH184" s="579"/>
      <c r="AI184" s="580"/>
      <c r="AJ184" s="1169" t="s">
        <v>1819</v>
      </c>
      <c r="AK184" s="1169"/>
      <c r="AL184" s="1169"/>
      <c r="AM184" s="1169"/>
    </row>
    <row r="185" spans="1:39" s="581" customFormat="1" ht="30.75" customHeight="1" thickBot="1" x14ac:dyDescent="0.3">
      <c r="A185" s="1273"/>
      <c r="B185" s="1261"/>
      <c r="C185" s="1261"/>
      <c r="D185" s="1261"/>
      <c r="E185" s="1261"/>
      <c r="F185" s="1275"/>
      <c r="G185" s="1277"/>
      <c r="H185" s="1278"/>
      <c r="I185" s="1280"/>
      <c r="J185" s="617" t="s">
        <v>719</v>
      </c>
      <c r="K185" s="618">
        <f>+K187+K193</f>
        <v>40500</v>
      </c>
      <c r="L185" s="618">
        <f t="shared" ref="L185:V185" si="53">+L187+L193</f>
        <v>40500</v>
      </c>
      <c r="M185" s="618">
        <f t="shared" si="53"/>
        <v>40500</v>
      </c>
      <c r="N185" s="618">
        <f t="shared" si="53"/>
        <v>40500</v>
      </c>
      <c r="O185" s="618">
        <f t="shared" si="53"/>
        <v>40500</v>
      </c>
      <c r="P185" s="618">
        <f t="shared" si="53"/>
        <v>40500</v>
      </c>
      <c r="Q185" s="618">
        <f t="shared" si="53"/>
        <v>40500</v>
      </c>
      <c r="R185" s="618">
        <f t="shared" si="53"/>
        <v>40500</v>
      </c>
      <c r="S185" s="618">
        <f t="shared" si="53"/>
        <v>840500</v>
      </c>
      <c r="T185" s="618">
        <f t="shared" si="53"/>
        <v>40500</v>
      </c>
      <c r="U185" s="618">
        <f t="shared" si="53"/>
        <v>40500</v>
      </c>
      <c r="V185" s="618">
        <f t="shared" si="53"/>
        <v>40500</v>
      </c>
      <c r="W185" s="535">
        <f>SUM(K185:V185)</f>
        <v>1286000</v>
      </c>
      <c r="X185" s="584"/>
      <c r="Y185" s="585"/>
      <c r="Z185" s="585"/>
      <c r="AA185" s="585"/>
      <c r="AB185" s="585"/>
      <c r="AC185" s="585"/>
      <c r="AD185" s="585"/>
      <c r="AE185" s="585"/>
      <c r="AF185" s="585"/>
      <c r="AG185" s="585"/>
      <c r="AH185" s="585"/>
      <c r="AI185" s="586"/>
      <c r="AJ185" s="1169"/>
      <c r="AK185" s="1169"/>
      <c r="AL185" s="1169"/>
      <c r="AM185" s="1169"/>
    </row>
    <row r="186" spans="1:39" ht="40.5" customHeight="1" x14ac:dyDescent="0.25">
      <c r="G186" s="756"/>
      <c r="H186" s="1220" t="str">
        <f>+'SPPD-14 POA'!N20</f>
        <v xml:space="preserve"> Retención de sedimentos a través de la conformación de diques y otros mecanismos de control</v>
      </c>
      <c r="I186" s="1282" t="s">
        <v>1092</v>
      </c>
      <c r="J186" s="561" t="s">
        <v>718</v>
      </c>
      <c r="K186" s="548">
        <f>+K188</f>
        <v>0</v>
      </c>
      <c r="L186" s="548">
        <f t="shared" ref="L186:V186" si="54">+L188</f>
        <v>0</v>
      </c>
      <c r="M186" s="548">
        <f t="shared" si="54"/>
        <v>0</v>
      </c>
      <c r="N186" s="548">
        <f t="shared" si="54"/>
        <v>0</v>
      </c>
      <c r="O186" s="548">
        <f t="shared" si="54"/>
        <v>20000</v>
      </c>
      <c r="P186" s="548">
        <f t="shared" si="54"/>
        <v>20000</v>
      </c>
      <c r="Q186" s="548">
        <f t="shared" si="54"/>
        <v>20000</v>
      </c>
      <c r="R186" s="548">
        <f t="shared" si="54"/>
        <v>20000</v>
      </c>
      <c r="S186" s="548">
        <f t="shared" si="54"/>
        <v>20000</v>
      </c>
      <c r="T186" s="548">
        <f t="shared" si="54"/>
        <v>20000</v>
      </c>
      <c r="U186" s="548">
        <f t="shared" si="54"/>
        <v>0</v>
      </c>
      <c r="V186" s="548">
        <f t="shared" si="54"/>
        <v>0</v>
      </c>
      <c r="W186" s="525">
        <f>SUM(K186:V186)</f>
        <v>120000</v>
      </c>
      <c r="X186" s="607"/>
      <c r="Y186" s="607"/>
      <c r="Z186" s="607"/>
      <c r="AA186" s="607"/>
      <c r="AB186" s="607"/>
      <c r="AC186" s="607"/>
      <c r="AD186" s="607"/>
      <c r="AE186" s="607"/>
      <c r="AF186" s="608"/>
      <c r="AG186" s="608"/>
      <c r="AH186" s="608"/>
      <c r="AI186" s="609"/>
      <c r="AJ186" s="1169" t="s">
        <v>1819</v>
      </c>
      <c r="AK186" s="1169"/>
      <c r="AL186" s="1169"/>
      <c r="AM186" s="1169"/>
    </row>
    <row r="187" spans="1:39" ht="40.5" customHeight="1" thickBot="1" x14ac:dyDescent="0.3">
      <c r="A187" s="557"/>
      <c r="B187" s="558"/>
      <c r="C187" s="558"/>
      <c r="D187" s="558"/>
      <c r="E187" s="558"/>
      <c r="F187" s="558"/>
      <c r="G187" s="757"/>
      <c r="H187" s="1281"/>
      <c r="I187" s="1270"/>
      <c r="J187" s="593" t="s">
        <v>719</v>
      </c>
      <c r="K187" s="610">
        <f>+K189+K191</f>
        <v>0</v>
      </c>
      <c r="L187" s="610">
        <f t="shared" ref="L187:V187" si="55">+L189+L191</f>
        <v>0</v>
      </c>
      <c r="M187" s="610">
        <f t="shared" si="55"/>
        <v>0</v>
      </c>
      <c r="N187" s="610">
        <f t="shared" si="55"/>
        <v>0</v>
      </c>
      <c r="O187" s="610">
        <f t="shared" si="55"/>
        <v>0</v>
      </c>
      <c r="P187" s="610">
        <f t="shared" si="55"/>
        <v>0</v>
      </c>
      <c r="Q187" s="610">
        <f t="shared" si="55"/>
        <v>0</v>
      </c>
      <c r="R187" s="610">
        <f t="shared" si="55"/>
        <v>0</v>
      </c>
      <c r="S187" s="610">
        <f t="shared" si="55"/>
        <v>0</v>
      </c>
      <c r="T187" s="610">
        <f t="shared" si="55"/>
        <v>0</v>
      </c>
      <c r="U187" s="610">
        <f t="shared" si="55"/>
        <v>0</v>
      </c>
      <c r="V187" s="610">
        <f t="shared" si="55"/>
        <v>0</v>
      </c>
      <c r="W187" s="536">
        <f t="shared" si="49"/>
        <v>0</v>
      </c>
      <c r="X187" s="607"/>
      <c r="Y187" s="607"/>
      <c r="Z187" s="607"/>
      <c r="AA187" s="607"/>
      <c r="AB187" s="607"/>
      <c r="AC187" s="607"/>
      <c r="AD187" s="607"/>
      <c r="AE187" s="607"/>
      <c r="AF187" s="608"/>
      <c r="AG187" s="608"/>
      <c r="AH187" s="608"/>
      <c r="AI187" s="609"/>
      <c r="AJ187" s="1169"/>
      <c r="AK187" s="1169"/>
      <c r="AL187" s="1169"/>
      <c r="AM187" s="1169"/>
    </row>
    <row r="188" spans="1:39" ht="39" customHeight="1" x14ac:dyDescent="0.25">
      <c r="A188" s="557"/>
      <c r="B188" s="558"/>
      <c r="C188" s="558"/>
      <c r="D188" s="558"/>
      <c r="E188" s="558"/>
      <c r="F188" s="559"/>
      <c r="G188" s="758"/>
      <c r="H188" s="1179" t="s">
        <v>1192</v>
      </c>
      <c r="I188" s="1182" t="s">
        <v>1092</v>
      </c>
      <c r="J188" s="595" t="s">
        <v>718</v>
      </c>
      <c r="K188" s="603">
        <v>0</v>
      </c>
      <c r="L188" s="767">
        <v>0</v>
      </c>
      <c r="M188" s="767">
        <v>0</v>
      </c>
      <c r="N188" s="767">
        <v>0</v>
      </c>
      <c r="O188" s="767">
        <v>20000</v>
      </c>
      <c r="P188" s="767">
        <v>20000</v>
      </c>
      <c r="Q188" s="767">
        <v>20000</v>
      </c>
      <c r="R188" s="767">
        <v>20000</v>
      </c>
      <c r="S188" s="767">
        <v>20000</v>
      </c>
      <c r="T188" s="767">
        <v>20000</v>
      </c>
      <c r="U188" s="767">
        <v>0</v>
      </c>
      <c r="V188" s="605">
        <v>0</v>
      </c>
      <c r="W188" s="537">
        <v>0</v>
      </c>
      <c r="X188" s="607"/>
      <c r="Y188" s="607"/>
      <c r="Z188" s="607"/>
      <c r="AA188" s="607"/>
      <c r="AB188" s="607"/>
      <c r="AC188" s="607"/>
      <c r="AD188" s="607"/>
      <c r="AE188" s="607"/>
      <c r="AF188" s="608"/>
      <c r="AG188" s="608"/>
      <c r="AH188" s="608"/>
      <c r="AI188" s="609"/>
    </row>
    <row r="189" spans="1:39" ht="39" customHeight="1" x14ac:dyDescent="0.25">
      <c r="A189" s="557"/>
      <c r="B189" s="558"/>
      <c r="C189" s="558"/>
      <c r="D189" s="558"/>
      <c r="E189" s="558"/>
      <c r="F189" s="559"/>
      <c r="G189" s="757"/>
      <c r="H189" s="1180"/>
      <c r="I189" s="1182"/>
      <c r="J189" s="563" t="s">
        <v>719</v>
      </c>
      <c r="K189" s="564">
        <v>0</v>
      </c>
      <c r="L189" s="564">
        <v>0</v>
      </c>
      <c r="M189" s="564">
        <v>0</v>
      </c>
      <c r="N189" s="564">
        <v>0</v>
      </c>
      <c r="O189" s="564">
        <v>0</v>
      </c>
      <c r="P189" s="564">
        <v>0</v>
      </c>
      <c r="Q189" s="564">
        <v>0</v>
      </c>
      <c r="R189" s="564">
        <v>0</v>
      </c>
      <c r="S189" s="564">
        <v>0</v>
      </c>
      <c r="T189" s="564">
        <v>0</v>
      </c>
      <c r="U189" s="564">
        <v>0</v>
      </c>
      <c r="V189" s="568">
        <v>0</v>
      </c>
      <c r="W189" s="538">
        <v>0</v>
      </c>
      <c r="X189" s="607"/>
      <c r="Y189" s="607"/>
      <c r="Z189" s="607"/>
      <c r="AA189" s="607"/>
      <c r="AB189" s="607"/>
      <c r="AC189" s="607"/>
      <c r="AD189" s="607"/>
      <c r="AE189" s="607"/>
      <c r="AF189" s="608"/>
      <c r="AG189" s="608"/>
      <c r="AH189" s="608"/>
      <c r="AI189" s="609"/>
    </row>
    <row r="190" spans="1:39" ht="39" customHeight="1" x14ac:dyDescent="0.25">
      <c r="A190" s="557"/>
      <c r="B190" s="558"/>
      <c r="C190" s="558"/>
      <c r="D190" s="558"/>
      <c r="E190" s="558"/>
      <c r="F190" s="559"/>
      <c r="G190" s="758"/>
      <c r="H190" s="1179" t="s">
        <v>1758</v>
      </c>
      <c r="I190" s="1182" t="s">
        <v>1152</v>
      </c>
      <c r="J190" s="595" t="s">
        <v>718</v>
      </c>
      <c r="K190" s="603">
        <v>0</v>
      </c>
      <c r="L190" s="767">
        <v>2</v>
      </c>
      <c r="M190" s="767">
        <v>2</v>
      </c>
      <c r="N190" s="767">
        <v>2</v>
      </c>
      <c r="O190" s="767">
        <v>2</v>
      </c>
      <c r="P190" s="767">
        <v>2</v>
      </c>
      <c r="Q190" s="767">
        <v>2</v>
      </c>
      <c r="R190" s="767">
        <v>2</v>
      </c>
      <c r="S190" s="767">
        <v>2</v>
      </c>
      <c r="T190" s="767">
        <v>2</v>
      </c>
      <c r="U190" s="767">
        <v>2</v>
      </c>
      <c r="V190" s="605">
        <v>0</v>
      </c>
      <c r="W190" s="537">
        <v>0</v>
      </c>
      <c r="X190" s="607"/>
      <c r="Y190" s="607"/>
      <c r="Z190" s="607"/>
      <c r="AA190" s="607"/>
      <c r="AB190" s="607"/>
      <c r="AC190" s="607"/>
      <c r="AD190" s="607"/>
      <c r="AE190" s="607"/>
      <c r="AF190" s="608"/>
      <c r="AG190" s="608"/>
      <c r="AH190" s="608"/>
      <c r="AI190" s="609"/>
    </row>
    <row r="191" spans="1:39" ht="39" customHeight="1" thickBot="1" x14ac:dyDescent="0.3">
      <c r="A191" s="557"/>
      <c r="B191" s="558"/>
      <c r="C191" s="558"/>
      <c r="D191" s="558"/>
      <c r="E191" s="558"/>
      <c r="F191" s="559"/>
      <c r="G191" s="757"/>
      <c r="H191" s="1180"/>
      <c r="I191" s="1182"/>
      <c r="J191" s="563" t="s">
        <v>719</v>
      </c>
      <c r="K191" s="564">
        <v>0</v>
      </c>
      <c r="L191" s="564">
        <v>0</v>
      </c>
      <c r="M191" s="564">
        <v>0</v>
      </c>
      <c r="N191" s="564">
        <v>0</v>
      </c>
      <c r="O191" s="564">
        <v>0</v>
      </c>
      <c r="P191" s="564">
        <v>0</v>
      </c>
      <c r="Q191" s="564">
        <v>0</v>
      </c>
      <c r="R191" s="564">
        <v>0</v>
      </c>
      <c r="S191" s="564">
        <v>0</v>
      </c>
      <c r="T191" s="564">
        <v>0</v>
      </c>
      <c r="U191" s="564">
        <v>0</v>
      </c>
      <c r="V191" s="568">
        <v>0</v>
      </c>
      <c r="W191" s="538">
        <v>0</v>
      </c>
      <c r="X191" s="607"/>
      <c r="Y191" s="607"/>
      <c r="Z191" s="607"/>
      <c r="AA191" s="607"/>
      <c r="AB191" s="607"/>
      <c r="AC191" s="607"/>
      <c r="AD191" s="607"/>
      <c r="AE191" s="607"/>
      <c r="AF191" s="608"/>
      <c r="AG191" s="608"/>
      <c r="AH191" s="608"/>
      <c r="AI191" s="609"/>
    </row>
    <row r="192" spans="1:39" ht="40.5" customHeight="1" x14ac:dyDescent="0.25">
      <c r="G192" s="756"/>
      <c r="H192" s="1220" t="s">
        <v>1759</v>
      </c>
      <c r="I192" s="1282" t="s">
        <v>1760</v>
      </c>
      <c r="J192" s="561" t="s">
        <v>718</v>
      </c>
      <c r="K192" s="548">
        <f>+K194</f>
        <v>0</v>
      </c>
      <c r="L192" s="548">
        <f t="shared" ref="L192:V192" si="56">+L194</f>
        <v>0</v>
      </c>
      <c r="M192" s="548">
        <f t="shared" si="56"/>
        <v>0</v>
      </c>
      <c r="N192" s="548">
        <f t="shared" si="56"/>
        <v>0</v>
      </c>
      <c r="O192" s="548">
        <f t="shared" si="56"/>
        <v>0</v>
      </c>
      <c r="P192" s="548">
        <f t="shared" si="56"/>
        <v>0</v>
      </c>
      <c r="Q192" s="548">
        <f t="shared" si="56"/>
        <v>0</v>
      </c>
      <c r="R192" s="548">
        <f t="shared" si="56"/>
        <v>0</v>
      </c>
      <c r="S192" s="548">
        <f t="shared" si="56"/>
        <v>1467</v>
      </c>
      <c r="T192" s="548">
        <f t="shared" si="56"/>
        <v>0</v>
      </c>
      <c r="U192" s="548">
        <f t="shared" si="56"/>
        <v>0</v>
      </c>
      <c r="V192" s="548">
        <f t="shared" si="56"/>
        <v>0</v>
      </c>
      <c r="W192" s="525">
        <f>SUM(K192:V192)</f>
        <v>1467</v>
      </c>
      <c r="X192" s="607"/>
      <c r="Y192" s="607"/>
      <c r="Z192" s="607"/>
      <c r="AA192" s="607"/>
      <c r="AB192" s="607"/>
      <c r="AC192" s="607"/>
      <c r="AD192" s="607"/>
      <c r="AE192" s="607"/>
      <c r="AF192" s="608"/>
      <c r="AG192" s="608"/>
      <c r="AH192" s="608"/>
      <c r="AI192" s="609"/>
      <c r="AJ192" s="1169" t="s">
        <v>1819</v>
      </c>
      <c r="AK192" s="1169"/>
      <c r="AL192" s="1169"/>
      <c r="AM192" s="1169"/>
    </row>
    <row r="193" spans="1:39" ht="40.5" customHeight="1" thickBot="1" x14ac:dyDescent="0.3">
      <c r="A193" s="557"/>
      <c r="B193" s="558"/>
      <c r="C193" s="558"/>
      <c r="D193" s="558"/>
      <c r="E193" s="558"/>
      <c r="F193" s="558"/>
      <c r="G193" s="757"/>
      <c r="H193" s="1281"/>
      <c r="I193" s="1270"/>
      <c r="J193" s="593" t="s">
        <v>719</v>
      </c>
      <c r="K193" s="610">
        <f>+K195+K197</f>
        <v>40500</v>
      </c>
      <c r="L193" s="610">
        <f t="shared" ref="L193:V193" si="57">+L195+L197</f>
        <v>40500</v>
      </c>
      <c r="M193" s="610">
        <f t="shared" si="57"/>
        <v>40500</v>
      </c>
      <c r="N193" s="610">
        <f t="shared" si="57"/>
        <v>40500</v>
      </c>
      <c r="O193" s="610">
        <f t="shared" si="57"/>
        <v>40500</v>
      </c>
      <c r="P193" s="610">
        <f t="shared" si="57"/>
        <v>40500</v>
      </c>
      <c r="Q193" s="610">
        <f t="shared" si="57"/>
        <v>40500</v>
      </c>
      <c r="R193" s="610">
        <f t="shared" si="57"/>
        <v>40500</v>
      </c>
      <c r="S193" s="610">
        <f t="shared" si="57"/>
        <v>840500</v>
      </c>
      <c r="T193" s="610">
        <f t="shared" si="57"/>
        <v>40500</v>
      </c>
      <c r="U193" s="610">
        <f t="shared" si="57"/>
        <v>40500</v>
      </c>
      <c r="V193" s="610">
        <f t="shared" si="57"/>
        <v>40500</v>
      </c>
      <c r="W193" s="536">
        <f t="shared" ref="W193:W197" si="58">SUM(K193:V193)</f>
        <v>1286000</v>
      </c>
      <c r="X193" s="607"/>
      <c r="Y193" s="607"/>
      <c r="Z193" s="607"/>
      <c r="AA193" s="607"/>
      <c r="AB193" s="607"/>
      <c r="AC193" s="607"/>
      <c r="AD193" s="607"/>
      <c r="AE193" s="607"/>
      <c r="AF193" s="608"/>
      <c r="AG193" s="608"/>
      <c r="AH193" s="608"/>
      <c r="AI193" s="609"/>
      <c r="AJ193" s="1169"/>
      <c r="AK193" s="1169"/>
      <c r="AL193" s="1169"/>
      <c r="AM193" s="1169"/>
    </row>
    <row r="194" spans="1:39" ht="39" customHeight="1" x14ac:dyDescent="0.25">
      <c r="A194" s="557"/>
      <c r="B194" s="558"/>
      <c r="C194" s="558"/>
      <c r="D194" s="558"/>
      <c r="E194" s="558"/>
      <c r="F194" s="559"/>
      <c r="G194" s="758"/>
      <c r="H194" s="1179" t="s">
        <v>1761</v>
      </c>
      <c r="I194" s="1182" t="s">
        <v>1760</v>
      </c>
      <c r="J194" s="595" t="s">
        <v>718</v>
      </c>
      <c r="K194" s="603">
        <v>0</v>
      </c>
      <c r="L194" s="767">
        <v>0</v>
      </c>
      <c r="M194" s="767">
        <v>0</v>
      </c>
      <c r="N194" s="767">
        <v>0</v>
      </c>
      <c r="O194" s="767">
        <v>0</v>
      </c>
      <c r="P194" s="767">
        <v>0</v>
      </c>
      <c r="Q194" s="767">
        <v>0</v>
      </c>
      <c r="R194" s="767">
        <v>0</v>
      </c>
      <c r="S194" s="767">
        <v>1467</v>
      </c>
      <c r="T194" s="767">
        <v>0</v>
      </c>
      <c r="U194" s="767">
        <v>0</v>
      </c>
      <c r="V194" s="605">
        <v>0</v>
      </c>
      <c r="W194" s="537">
        <f t="shared" si="58"/>
        <v>1467</v>
      </c>
      <c r="X194" s="607"/>
      <c r="Y194" s="607"/>
      <c r="Z194" s="607"/>
      <c r="AA194" s="607"/>
      <c r="AB194" s="607"/>
      <c r="AC194" s="607"/>
      <c r="AD194" s="607"/>
      <c r="AE194" s="607"/>
      <c r="AF194" s="608"/>
      <c r="AG194" s="608"/>
      <c r="AH194" s="608"/>
      <c r="AI194" s="609"/>
    </row>
    <row r="195" spans="1:39" ht="39" customHeight="1" x14ac:dyDescent="0.25">
      <c r="A195" s="557"/>
      <c r="B195" s="558"/>
      <c r="C195" s="558"/>
      <c r="D195" s="558"/>
      <c r="E195" s="558"/>
      <c r="F195" s="559"/>
      <c r="G195" s="757"/>
      <c r="H195" s="1180"/>
      <c r="I195" s="1182"/>
      <c r="J195" s="563" t="s">
        <v>719</v>
      </c>
      <c r="K195" s="564">
        <v>0</v>
      </c>
      <c r="L195" s="564">
        <v>0</v>
      </c>
      <c r="M195" s="564">
        <v>0</v>
      </c>
      <c r="N195" s="564">
        <v>0</v>
      </c>
      <c r="O195" s="564">
        <v>0</v>
      </c>
      <c r="P195" s="564">
        <v>0</v>
      </c>
      <c r="Q195" s="564">
        <v>0</v>
      </c>
      <c r="R195" s="564">
        <v>0</v>
      </c>
      <c r="S195" s="564">
        <v>800000</v>
      </c>
      <c r="T195" s="564">
        <v>0</v>
      </c>
      <c r="U195" s="564">
        <v>0</v>
      </c>
      <c r="V195" s="568">
        <v>0</v>
      </c>
      <c r="W195" s="538">
        <f t="shared" si="58"/>
        <v>800000</v>
      </c>
      <c r="X195" s="607"/>
      <c r="Y195" s="607"/>
      <c r="Z195" s="607"/>
      <c r="AA195" s="607"/>
      <c r="AB195" s="607"/>
      <c r="AC195" s="607"/>
      <c r="AD195" s="607"/>
      <c r="AE195" s="607"/>
      <c r="AF195" s="608"/>
      <c r="AG195" s="608"/>
      <c r="AH195" s="608"/>
      <c r="AI195" s="609"/>
    </row>
    <row r="196" spans="1:39" ht="36" customHeight="1" x14ac:dyDescent="0.25">
      <c r="A196" s="557"/>
      <c r="B196" s="558"/>
      <c r="C196" s="558"/>
      <c r="D196" s="558"/>
      <c r="E196" s="558"/>
      <c r="F196" s="559"/>
      <c r="G196" s="758"/>
      <c r="H196" s="1179" t="s">
        <v>1226</v>
      </c>
      <c r="I196" s="1181"/>
      <c r="J196" s="572" t="s">
        <v>718</v>
      </c>
      <c r="K196" s="573">
        <v>0</v>
      </c>
      <c r="L196" s="573">
        <v>0</v>
      </c>
      <c r="M196" s="573">
        <v>0</v>
      </c>
      <c r="N196" s="573">
        <v>0</v>
      </c>
      <c r="O196" s="573">
        <v>0</v>
      </c>
      <c r="P196" s="573">
        <v>0</v>
      </c>
      <c r="Q196" s="573">
        <v>0</v>
      </c>
      <c r="R196" s="573">
        <v>0</v>
      </c>
      <c r="S196" s="573">
        <v>0</v>
      </c>
      <c r="T196" s="573">
        <v>0</v>
      </c>
      <c r="U196" s="573">
        <v>0</v>
      </c>
      <c r="V196" s="573">
        <v>0</v>
      </c>
      <c r="W196" s="728">
        <f>SUM(K196:V196)</f>
        <v>0</v>
      </c>
      <c r="X196" s="565"/>
      <c r="Y196" s="566"/>
      <c r="Z196" s="566"/>
      <c r="AA196" s="566"/>
      <c r="AB196" s="566"/>
      <c r="AC196" s="566"/>
      <c r="AD196" s="566"/>
      <c r="AE196" s="566"/>
      <c r="AF196" s="566"/>
      <c r="AG196" s="566"/>
      <c r="AH196" s="566"/>
      <c r="AI196" s="567"/>
    </row>
    <row r="197" spans="1:39" ht="30.75" customHeight="1" thickBot="1" x14ac:dyDescent="0.3">
      <c r="A197" s="557"/>
      <c r="B197" s="558"/>
      <c r="C197" s="558"/>
      <c r="D197" s="558"/>
      <c r="E197" s="558"/>
      <c r="F197" s="559"/>
      <c r="G197" s="759"/>
      <c r="H197" s="1180"/>
      <c r="I197" s="1182"/>
      <c r="J197" s="563" t="s">
        <v>719</v>
      </c>
      <c r="K197" s="564">
        <v>40500</v>
      </c>
      <c r="L197" s="564">
        <v>40500</v>
      </c>
      <c r="M197" s="564">
        <v>40500</v>
      </c>
      <c r="N197" s="564">
        <v>40500</v>
      </c>
      <c r="O197" s="564">
        <v>40500</v>
      </c>
      <c r="P197" s="564">
        <v>40500</v>
      </c>
      <c r="Q197" s="564">
        <v>40500</v>
      </c>
      <c r="R197" s="564">
        <v>40500</v>
      </c>
      <c r="S197" s="564">
        <v>40500</v>
      </c>
      <c r="T197" s="564">
        <v>40500</v>
      </c>
      <c r="U197" s="564">
        <v>40500</v>
      </c>
      <c r="V197" s="564">
        <v>40500</v>
      </c>
      <c r="W197" s="538">
        <f t="shared" si="58"/>
        <v>486000</v>
      </c>
      <c r="X197" s="554"/>
      <c r="Y197" s="555"/>
      <c r="Z197" s="555"/>
      <c r="AA197" s="555"/>
      <c r="AB197" s="555"/>
      <c r="AC197" s="555"/>
      <c r="AD197" s="555"/>
      <c r="AE197" s="555"/>
      <c r="AF197" s="555"/>
      <c r="AG197" s="555"/>
      <c r="AH197" s="555"/>
      <c r="AI197" s="556"/>
    </row>
    <row r="198" spans="1:39" ht="16.5" thickBot="1" x14ac:dyDescent="0.3">
      <c r="H198" s="1252" t="s">
        <v>771</v>
      </c>
      <c r="I198" s="1253"/>
      <c r="J198" s="1253"/>
      <c r="K198" s="1253"/>
      <c r="L198" s="1253"/>
      <c r="M198" s="1253"/>
      <c r="N198" s="1253"/>
      <c r="O198" s="1253"/>
      <c r="P198" s="1253"/>
      <c r="Q198" s="1253"/>
      <c r="R198" s="1253"/>
      <c r="S198" s="1253"/>
      <c r="T198" s="1253"/>
      <c r="U198" s="1253"/>
      <c r="V198" s="1253"/>
      <c r="W198" s="769">
        <f>+W185+W137+W37+W5</f>
        <v>34393000</v>
      </c>
      <c r="X198" s="1209"/>
      <c r="Y198" s="1209"/>
      <c r="Z198" s="1209"/>
      <c r="AA198" s="1209"/>
      <c r="AB198" s="1209"/>
      <c r="AC198" s="1209"/>
      <c r="AD198" s="1209"/>
      <c r="AE198" s="1210"/>
      <c r="AF198" s="619" t="e">
        <f>+AF9+AF11+#REF!+AF23+AF25+#REF!+AF29+AF31+AF35+AF40+AF42+AF50+AF57+AF59+AF61+AF67+#REF!+#REF!+#REF!+#REF!+#REF!+#REF!+#REF!+#REF!+#REF!+#REF!+#REF!+#REF!+#REF!+#REF!+#REF!+#REF!+#REF!+#REF!+#REF!+#REF!</f>
        <v>#REF!</v>
      </c>
      <c r="AG198" s="619" t="e">
        <f>+AG9+AG11+#REF!+AG23+AG25+#REF!+AG29+AG31+AG35+AG40+AG42+AG50+AG57+AG59+AG61+AG67+#REF!+#REF!+#REF!+#REF!+#REF!+#REF!+#REF!+#REF!+#REF!+#REF!+#REF!+#REF!+#REF!+#REF!+#REF!+#REF!+#REF!+#REF!+#REF!+#REF!</f>
        <v>#REF!</v>
      </c>
      <c r="AH198" s="619" t="e">
        <f>+AH9+AH11+#REF!+AH23+AH25+#REF!+AH29+AH31+AH35+AH40+AH42+AH50+AH57+AH59+AH61+AH67+#REF!+#REF!+#REF!+#REF!+#REF!+#REF!+#REF!+#REF!+#REF!+#REF!+#REF!+#REF!+#REF!+#REF!+#REF!+#REF!+#REF!+#REF!+#REF!+#REF!</f>
        <v>#REF!</v>
      </c>
      <c r="AI198" s="620"/>
    </row>
    <row r="200" spans="1:39" hidden="1" x14ac:dyDescent="0.25">
      <c r="V200" s="489" t="s">
        <v>1237</v>
      </c>
      <c r="W200" s="623">
        <v>34393000</v>
      </c>
    </row>
    <row r="201" spans="1:39" hidden="1" x14ac:dyDescent="0.25"/>
    <row r="202" spans="1:39" hidden="1" x14ac:dyDescent="0.25">
      <c r="V202" s="489" t="s">
        <v>1238</v>
      </c>
      <c r="W202" s="624">
        <f>+W198-W200</f>
        <v>0</v>
      </c>
    </row>
    <row r="203" spans="1:39" hidden="1" x14ac:dyDescent="0.25"/>
    <row r="205" spans="1:39" x14ac:dyDescent="0.25">
      <c r="W205" s="754"/>
    </row>
    <row r="206" spans="1:39" x14ac:dyDescent="0.25">
      <c r="W206" s="754"/>
    </row>
    <row r="626" spans="1:23" ht="16.5" thickBot="1" x14ac:dyDescent="0.3"/>
    <row r="627" spans="1:23" x14ac:dyDescent="0.25">
      <c r="A627" s="742"/>
      <c r="B627" s="729"/>
      <c r="C627" s="729"/>
      <c r="D627" s="729"/>
      <c r="E627" s="729"/>
      <c r="F627" s="729"/>
      <c r="G627" s="730"/>
      <c r="H627" s="731"/>
      <c r="I627" s="730"/>
      <c r="J627" s="730"/>
      <c r="K627" s="732"/>
      <c r="L627" s="732"/>
      <c r="M627" s="733"/>
    </row>
    <row r="628" spans="1:23" x14ac:dyDescent="0.25">
      <c r="A628" s="743"/>
      <c r="B628" s="734"/>
      <c r="C628" s="734"/>
      <c r="D628" s="734"/>
      <c r="E628" s="734"/>
      <c r="F628" s="734"/>
      <c r="G628" s="581"/>
      <c r="H628" s="735"/>
      <c r="I628" s="581"/>
      <c r="J628" s="581"/>
      <c r="K628" s="653"/>
      <c r="L628" s="653"/>
      <c r="M628" s="736"/>
    </row>
    <row r="629" spans="1:23" x14ac:dyDescent="0.25">
      <c r="A629" s="743"/>
      <c r="B629" s="734"/>
      <c r="C629" s="734"/>
      <c r="D629" s="734"/>
      <c r="E629" s="734"/>
      <c r="F629" s="734"/>
      <c r="G629" s="581"/>
      <c r="H629" s="735"/>
      <c r="I629" s="581"/>
      <c r="J629" s="581"/>
      <c r="K629" s="653"/>
      <c r="L629" s="653"/>
      <c r="M629" s="736"/>
    </row>
    <row r="630" spans="1:23" x14ac:dyDescent="0.25">
      <c r="A630" s="743"/>
      <c r="B630" s="734"/>
      <c r="C630" s="734"/>
      <c r="D630" s="734"/>
      <c r="E630" s="734"/>
      <c r="F630" s="734"/>
      <c r="G630" s="581"/>
      <c r="H630" s="735"/>
      <c r="I630" s="581"/>
      <c r="J630" s="581"/>
      <c r="K630" s="653"/>
      <c r="L630" s="653"/>
      <c r="M630" s="736"/>
    </row>
    <row r="631" spans="1:23" x14ac:dyDescent="0.25">
      <c r="A631" s="743"/>
      <c r="B631" s="734"/>
      <c r="C631" s="734"/>
      <c r="D631" s="734"/>
      <c r="E631" s="734"/>
      <c r="F631" s="734"/>
      <c r="G631" s="581"/>
      <c r="H631" s="735"/>
      <c r="I631" s="581"/>
      <c r="J631" s="581"/>
      <c r="K631" s="653"/>
      <c r="L631" s="653"/>
      <c r="M631" s="736"/>
    </row>
    <row r="632" spans="1:23" x14ac:dyDescent="0.25">
      <c r="A632" s="743"/>
      <c r="B632" s="734"/>
      <c r="C632" s="734"/>
      <c r="D632" s="734"/>
      <c r="E632" s="734"/>
      <c r="F632" s="734"/>
      <c r="G632" s="581"/>
      <c r="H632" s="735"/>
      <c r="I632" s="581"/>
      <c r="J632" s="581"/>
      <c r="K632" s="653"/>
      <c r="L632" s="653"/>
      <c r="M632" s="736"/>
    </row>
    <row r="633" spans="1:23" ht="16.5" thickBot="1" x14ac:dyDescent="0.3">
      <c r="A633" s="743"/>
      <c r="B633" s="734"/>
      <c r="C633" s="734"/>
      <c r="D633" s="734"/>
      <c r="E633" s="734"/>
      <c r="F633" s="734"/>
      <c r="G633" s="581"/>
      <c r="H633" s="735" t="s">
        <v>1415</v>
      </c>
      <c r="I633" s="581" t="s">
        <v>1231</v>
      </c>
      <c r="J633" s="581" t="s">
        <v>718</v>
      </c>
      <c r="K633" s="653">
        <v>0</v>
      </c>
      <c r="L633" s="653">
        <v>2</v>
      </c>
      <c r="M633" s="736">
        <v>1</v>
      </c>
      <c r="N633" s="622">
        <v>2</v>
      </c>
      <c r="O633" s="622">
        <v>2</v>
      </c>
      <c r="P633" s="622">
        <v>2</v>
      </c>
      <c r="Q633" s="622">
        <v>2</v>
      </c>
      <c r="R633" s="622">
        <v>2</v>
      </c>
      <c r="S633" s="622">
        <v>2</v>
      </c>
      <c r="T633" s="622">
        <v>2</v>
      </c>
      <c r="U633" s="622">
        <v>2</v>
      </c>
      <c r="V633" s="622">
        <v>1</v>
      </c>
      <c r="W633" s="581">
        <f t="shared" ref="W633:W638" si="59">SUM(K633:V633)</f>
        <v>20</v>
      </c>
    </row>
    <row r="634" spans="1:23" x14ac:dyDescent="0.25">
      <c r="A634" s="1176"/>
      <c r="B634" s="729"/>
      <c r="C634" s="729"/>
      <c r="D634" s="729"/>
      <c r="E634" s="729"/>
      <c r="F634" s="729"/>
      <c r="G634" s="730"/>
      <c r="H634" s="731"/>
      <c r="I634" s="730"/>
      <c r="J634" s="730" t="s">
        <v>719</v>
      </c>
      <c r="K634" s="732">
        <v>0</v>
      </c>
      <c r="L634" s="732">
        <v>0</v>
      </c>
      <c r="M634" s="733" t="s">
        <v>1414</v>
      </c>
      <c r="N634" s="622">
        <v>0</v>
      </c>
      <c r="O634" s="622">
        <v>0</v>
      </c>
      <c r="P634" s="622" t="s">
        <v>1414</v>
      </c>
      <c r="Q634" s="622">
        <v>0</v>
      </c>
      <c r="R634" s="622">
        <v>0</v>
      </c>
      <c r="S634" s="622">
        <v>0</v>
      </c>
      <c r="T634" s="622">
        <v>0</v>
      </c>
      <c r="U634" s="622">
        <v>0</v>
      </c>
      <c r="V634" s="622">
        <v>0</v>
      </c>
      <c r="W634" s="581">
        <f t="shared" si="59"/>
        <v>0</v>
      </c>
    </row>
    <row r="635" spans="1:23" x14ac:dyDescent="0.25">
      <c r="A635" s="1177"/>
      <c r="B635" s="734"/>
      <c r="C635" s="734"/>
      <c r="D635" s="734"/>
      <c r="E635" s="734"/>
      <c r="F635" s="734"/>
      <c r="G635" s="581"/>
      <c r="H635" s="735" t="s">
        <v>1230</v>
      </c>
      <c r="I635" s="581" t="s">
        <v>1231</v>
      </c>
      <c r="J635" s="581" t="s">
        <v>718</v>
      </c>
      <c r="K635" s="653">
        <v>0</v>
      </c>
      <c r="L635" s="653">
        <v>2</v>
      </c>
      <c r="M635" s="736">
        <v>1</v>
      </c>
      <c r="N635" s="622">
        <v>1</v>
      </c>
      <c r="O635" s="622">
        <v>2</v>
      </c>
      <c r="P635" s="622">
        <v>2</v>
      </c>
      <c r="Q635" s="622">
        <v>2</v>
      </c>
      <c r="R635" s="622">
        <v>1</v>
      </c>
      <c r="S635" s="622">
        <v>2</v>
      </c>
      <c r="T635" s="622">
        <v>2</v>
      </c>
      <c r="U635" s="622">
        <v>2</v>
      </c>
      <c r="V635" s="622">
        <v>0</v>
      </c>
      <c r="W635" s="581">
        <f t="shared" si="59"/>
        <v>17</v>
      </c>
    </row>
    <row r="636" spans="1:23" x14ac:dyDescent="0.25">
      <c r="A636" s="1177"/>
      <c r="B636" s="734"/>
      <c r="C636" s="734"/>
      <c r="D636" s="734"/>
      <c r="E636" s="734"/>
      <c r="F636" s="734"/>
      <c r="G636" s="581"/>
      <c r="H636" s="735"/>
      <c r="I636" s="581"/>
      <c r="J636" s="581" t="s">
        <v>719</v>
      </c>
      <c r="K636" s="653">
        <v>0</v>
      </c>
      <c r="L636" s="653">
        <v>0</v>
      </c>
      <c r="M636" s="736"/>
      <c r="Q636" s="622">
        <v>0</v>
      </c>
      <c r="R636" s="622">
        <v>0</v>
      </c>
      <c r="S636" s="622">
        <v>0</v>
      </c>
      <c r="T636" s="622">
        <v>0</v>
      </c>
      <c r="U636" s="622">
        <v>0</v>
      </c>
      <c r="V636" s="622">
        <v>0</v>
      </c>
      <c r="W636" s="581">
        <f t="shared" si="59"/>
        <v>0</v>
      </c>
    </row>
    <row r="637" spans="1:23" x14ac:dyDescent="0.25">
      <c r="A637" s="1177"/>
      <c r="B637" s="734"/>
      <c r="C637" s="734"/>
      <c r="D637" s="734"/>
      <c r="E637" s="734"/>
      <c r="F637" s="734"/>
      <c r="G637" s="581"/>
      <c r="H637" s="735" t="s">
        <v>1232</v>
      </c>
      <c r="I637" s="581" t="s">
        <v>1231</v>
      </c>
      <c r="J637" s="581" t="s">
        <v>718</v>
      </c>
      <c r="K637" s="653">
        <v>0</v>
      </c>
      <c r="L637" s="653">
        <v>0</v>
      </c>
      <c r="M637" s="736">
        <v>1</v>
      </c>
      <c r="N637" s="622">
        <v>1</v>
      </c>
      <c r="O637" s="622">
        <v>2</v>
      </c>
      <c r="P637" s="622">
        <v>2</v>
      </c>
      <c r="Q637" s="622">
        <v>2</v>
      </c>
      <c r="R637" s="622">
        <v>1</v>
      </c>
      <c r="S637" s="622">
        <v>2</v>
      </c>
      <c r="T637" s="622">
        <v>2</v>
      </c>
      <c r="U637" s="622">
        <v>2</v>
      </c>
      <c r="V637" s="622">
        <v>0</v>
      </c>
      <c r="W637" s="581">
        <f t="shared" si="59"/>
        <v>15</v>
      </c>
    </row>
    <row r="638" spans="1:23" x14ac:dyDescent="0.25">
      <c r="A638" s="1177"/>
      <c r="B638" s="734"/>
      <c r="C638" s="734"/>
      <c r="D638" s="734"/>
      <c r="E638" s="734"/>
      <c r="F638" s="734"/>
      <c r="G638" s="581"/>
      <c r="H638" s="735"/>
      <c r="I638" s="581"/>
      <c r="J638" s="581" t="s">
        <v>719</v>
      </c>
      <c r="K638" s="653">
        <v>0</v>
      </c>
      <c r="L638" s="653">
        <v>0</v>
      </c>
      <c r="M638" s="736">
        <v>0</v>
      </c>
      <c r="N638" s="622">
        <v>0</v>
      </c>
      <c r="O638" s="622">
        <v>0</v>
      </c>
      <c r="P638" s="622">
        <v>0</v>
      </c>
      <c r="Q638" s="622">
        <v>0</v>
      </c>
      <c r="R638" s="622">
        <v>0</v>
      </c>
      <c r="S638" s="622">
        <v>0</v>
      </c>
      <c r="T638" s="622">
        <v>0</v>
      </c>
      <c r="U638" s="622">
        <v>0</v>
      </c>
      <c r="V638" s="622">
        <v>0</v>
      </c>
      <c r="W638" s="581">
        <f t="shared" si="59"/>
        <v>0</v>
      </c>
    </row>
    <row r="639" spans="1:23" x14ac:dyDescent="0.25">
      <c r="A639" s="1177"/>
      <c r="B639" s="734"/>
      <c r="C639" s="734"/>
      <c r="D639" s="734"/>
      <c r="E639" s="734"/>
      <c r="F639" s="734"/>
      <c r="G639" s="581"/>
      <c r="H639" s="735" t="s">
        <v>1416</v>
      </c>
      <c r="I639" s="581" t="s">
        <v>1231</v>
      </c>
      <c r="J639" s="581" t="s">
        <v>718</v>
      </c>
      <c r="K639" s="653">
        <v>2</v>
      </c>
      <c r="L639" s="653">
        <v>2</v>
      </c>
      <c r="M639" s="736">
        <v>1</v>
      </c>
      <c r="N639" s="622">
        <v>1</v>
      </c>
      <c r="O639" s="622">
        <v>0</v>
      </c>
      <c r="P639" s="622">
        <v>2</v>
      </c>
      <c r="Q639" s="622">
        <v>2</v>
      </c>
      <c r="R639" s="622">
        <v>0</v>
      </c>
      <c r="S639" s="622">
        <v>2</v>
      </c>
      <c r="T639" s="622">
        <v>0</v>
      </c>
      <c r="U639" s="622">
        <v>1</v>
      </c>
      <c r="V639" s="622">
        <v>0</v>
      </c>
      <c r="W639" s="581">
        <f>SUM(K639:V639)</f>
        <v>13</v>
      </c>
    </row>
    <row r="640" spans="1:23" x14ac:dyDescent="0.25">
      <c r="A640" s="1177"/>
      <c r="B640" s="734"/>
      <c r="C640" s="734"/>
      <c r="D640" s="734"/>
      <c r="E640" s="734"/>
      <c r="F640" s="734"/>
      <c r="G640" s="581"/>
      <c r="H640" s="735"/>
      <c r="I640" s="581"/>
      <c r="J640" s="581" t="s">
        <v>719</v>
      </c>
      <c r="K640" s="653">
        <v>0</v>
      </c>
      <c r="L640" s="653">
        <v>318.18</v>
      </c>
      <c r="M640" s="736">
        <v>318.18</v>
      </c>
      <c r="N640" s="622">
        <v>318.18</v>
      </c>
      <c r="O640" s="622">
        <v>318.18</v>
      </c>
      <c r="P640" s="622">
        <v>318.18</v>
      </c>
      <c r="Q640" s="622">
        <v>318.18</v>
      </c>
      <c r="R640" s="622">
        <v>318.18</v>
      </c>
      <c r="S640" s="622">
        <v>318.18</v>
      </c>
      <c r="T640" s="622">
        <v>318.18</v>
      </c>
      <c r="U640" s="622">
        <v>318.18</v>
      </c>
      <c r="V640" s="622">
        <v>318.2</v>
      </c>
      <c r="W640" s="581">
        <f>SUM(K640:V640)</f>
        <v>3499.9999999999995</v>
      </c>
    </row>
    <row r="641" spans="1:34" x14ac:dyDescent="0.25">
      <c r="A641" s="1177"/>
      <c r="B641" s="734"/>
      <c r="C641" s="734"/>
      <c r="D641" s="734"/>
      <c r="E641" s="734"/>
      <c r="F641" s="734"/>
      <c r="G641" s="581"/>
      <c r="H641" s="735" t="s">
        <v>1233</v>
      </c>
      <c r="I641" s="581" t="s">
        <v>1234</v>
      </c>
      <c r="J641" s="581" t="s">
        <v>718</v>
      </c>
      <c r="K641" s="653">
        <v>0</v>
      </c>
      <c r="L641" s="653">
        <v>0</v>
      </c>
      <c r="M641" s="736">
        <v>0</v>
      </c>
      <c r="N641" s="622">
        <v>1</v>
      </c>
      <c r="O641" s="622">
        <v>1</v>
      </c>
      <c r="P641" s="622">
        <v>1</v>
      </c>
      <c r="Q641" s="622">
        <v>1</v>
      </c>
      <c r="R641" s="622">
        <v>1</v>
      </c>
      <c r="S641" s="622">
        <v>0</v>
      </c>
      <c r="T641" s="622">
        <v>0</v>
      </c>
      <c r="U641" s="622">
        <v>0</v>
      </c>
      <c r="V641" s="622">
        <v>0</v>
      </c>
      <c r="W641" s="581">
        <f t="shared" ref="W641:W645" si="60">SUM(K641:V641)</f>
        <v>5</v>
      </c>
    </row>
    <row r="642" spans="1:34" x14ac:dyDescent="0.25">
      <c r="A642" s="1177"/>
      <c r="B642" s="734"/>
      <c r="C642" s="734"/>
      <c r="D642" s="734"/>
      <c r="E642" s="734"/>
      <c r="F642" s="734"/>
      <c r="G642" s="581"/>
      <c r="H642" s="735"/>
      <c r="I642" s="581"/>
      <c r="J642" s="581" t="s">
        <v>719</v>
      </c>
      <c r="K642" s="653">
        <v>0</v>
      </c>
      <c r="L642" s="653">
        <v>0</v>
      </c>
      <c r="M642" s="736">
        <v>20000</v>
      </c>
      <c r="N642" s="622">
        <v>15000</v>
      </c>
      <c r="O642" s="622">
        <v>0</v>
      </c>
      <c r="P642" s="622">
        <v>0</v>
      </c>
      <c r="Q642" s="622">
        <v>0</v>
      </c>
      <c r="R642" s="622">
        <v>0</v>
      </c>
      <c r="S642" s="622">
        <v>0</v>
      </c>
      <c r="T642" s="622">
        <v>0</v>
      </c>
      <c r="U642" s="622">
        <v>0</v>
      </c>
      <c r="V642" s="622">
        <v>0</v>
      </c>
      <c r="W642" s="581">
        <f>SUM(K642:V642)</f>
        <v>35000</v>
      </c>
    </row>
    <row r="643" spans="1:34" x14ac:dyDescent="0.25">
      <c r="A643" s="1177"/>
      <c r="B643" s="734"/>
      <c r="C643" s="734"/>
      <c r="D643" s="734"/>
      <c r="E643" s="734"/>
      <c r="F643" s="734"/>
      <c r="G643" s="581"/>
      <c r="H643" s="735" t="s">
        <v>1227</v>
      </c>
      <c r="I643" s="581" t="s">
        <v>1234</v>
      </c>
      <c r="J643" s="581" t="s">
        <v>718</v>
      </c>
      <c r="K643" s="653">
        <v>0</v>
      </c>
      <c r="L643" s="653">
        <v>1</v>
      </c>
      <c r="M643" s="736">
        <v>0</v>
      </c>
      <c r="N643" s="622">
        <v>1</v>
      </c>
      <c r="O643" s="622">
        <v>0</v>
      </c>
      <c r="P643" s="622">
        <v>1</v>
      </c>
      <c r="Q643" s="622">
        <v>0</v>
      </c>
      <c r="R643" s="622">
        <v>1</v>
      </c>
      <c r="S643" s="622">
        <v>0</v>
      </c>
      <c r="T643" s="622">
        <v>1</v>
      </c>
      <c r="U643" s="622">
        <v>1</v>
      </c>
      <c r="V643" s="622">
        <v>1</v>
      </c>
      <c r="W643" s="581">
        <f t="shared" si="60"/>
        <v>7</v>
      </c>
    </row>
    <row r="644" spans="1:34" x14ac:dyDescent="0.25">
      <c r="A644" s="1177"/>
      <c r="B644" s="734"/>
      <c r="C644" s="734"/>
      <c r="D644" s="734"/>
      <c r="E644" s="734"/>
      <c r="F644" s="734"/>
      <c r="G644" s="581"/>
      <c r="H644" s="735"/>
      <c r="I644" s="581"/>
      <c r="J644" s="581" t="s">
        <v>719</v>
      </c>
      <c r="K644" s="653">
        <v>0</v>
      </c>
      <c r="L644" s="653">
        <v>500</v>
      </c>
      <c r="M644" s="736">
        <v>0</v>
      </c>
      <c r="N644" s="622">
        <v>0</v>
      </c>
      <c r="O644" s="622">
        <v>0</v>
      </c>
      <c r="P644" s="622">
        <v>0</v>
      </c>
      <c r="Q644" s="622">
        <v>0</v>
      </c>
      <c r="R644" s="622">
        <v>0</v>
      </c>
      <c r="S644" s="622">
        <v>0</v>
      </c>
      <c r="T644" s="622">
        <v>0</v>
      </c>
      <c r="U644" s="622">
        <v>0</v>
      </c>
      <c r="V644" s="622">
        <v>0</v>
      </c>
      <c r="W644" s="581">
        <f>SUM(K644:V644)</f>
        <v>500</v>
      </c>
    </row>
    <row r="645" spans="1:34" x14ac:dyDescent="0.25">
      <c r="A645" s="1177"/>
      <c r="B645" s="734"/>
      <c r="C645" s="734"/>
      <c r="D645" s="734"/>
      <c r="E645" s="734"/>
      <c r="F645" s="734"/>
      <c r="G645" s="581"/>
      <c r="H645" s="735" t="s">
        <v>1235</v>
      </c>
      <c r="I645" s="581" t="s">
        <v>1234</v>
      </c>
      <c r="J645" s="581" t="s">
        <v>718</v>
      </c>
      <c r="K645" s="653">
        <v>0</v>
      </c>
      <c r="L645" s="653">
        <v>0</v>
      </c>
      <c r="M645" s="736">
        <v>1</v>
      </c>
      <c r="N645" s="622">
        <v>1</v>
      </c>
      <c r="O645" s="622">
        <v>0</v>
      </c>
      <c r="P645" s="622">
        <v>0</v>
      </c>
      <c r="Q645" s="622">
        <v>0</v>
      </c>
      <c r="R645" s="622">
        <v>0</v>
      </c>
      <c r="S645" s="622">
        <v>0</v>
      </c>
      <c r="T645" s="622">
        <v>1</v>
      </c>
      <c r="U645" s="622">
        <v>1</v>
      </c>
      <c r="V645" s="622">
        <v>0</v>
      </c>
      <c r="W645" s="581">
        <f t="shared" si="60"/>
        <v>4</v>
      </c>
    </row>
    <row r="646" spans="1:34" x14ac:dyDescent="0.25">
      <c r="A646" s="1177"/>
      <c r="B646" s="734"/>
      <c r="C646" s="734"/>
      <c r="D646" s="734"/>
      <c r="E646" s="734"/>
      <c r="F646" s="734"/>
      <c r="G646" s="581"/>
      <c r="H646" s="735"/>
      <c r="I646" s="581"/>
      <c r="J646" s="581" t="s">
        <v>719</v>
      </c>
      <c r="K646" s="653">
        <v>0</v>
      </c>
      <c r="L646" s="653">
        <v>0</v>
      </c>
      <c r="M646" s="736">
        <v>20000</v>
      </c>
      <c r="N646" s="622">
        <v>10750</v>
      </c>
      <c r="O646" s="622">
        <v>0</v>
      </c>
      <c r="P646" s="622">
        <v>0</v>
      </c>
      <c r="Q646" s="622">
        <v>0</v>
      </c>
      <c r="R646" s="622">
        <v>0</v>
      </c>
      <c r="S646" s="622">
        <v>0</v>
      </c>
      <c r="T646" s="622">
        <v>0</v>
      </c>
      <c r="U646" s="622">
        <v>0</v>
      </c>
      <c r="V646" s="622">
        <v>0</v>
      </c>
      <c r="W646" s="581">
        <f>SUM(K646:V646)</f>
        <v>30750</v>
      </c>
    </row>
    <row r="647" spans="1:34" x14ac:dyDescent="0.25">
      <c r="A647" s="1177"/>
      <c r="B647" s="734"/>
      <c r="C647" s="734"/>
      <c r="D647" s="734"/>
      <c r="E647" s="734"/>
      <c r="F647" s="734"/>
      <c r="G647" s="581"/>
      <c r="H647" s="735" t="s">
        <v>1417</v>
      </c>
      <c r="I647" s="581" t="s">
        <v>1234</v>
      </c>
      <c r="J647" s="581" t="s">
        <v>718</v>
      </c>
      <c r="K647" s="653">
        <v>2</v>
      </c>
      <c r="L647" s="653">
        <v>2</v>
      </c>
      <c r="M647" s="736">
        <v>2</v>
      </c>
      <c r="N647" s="622">
        <v>2</v>
      </c>
      <c r="O647" s="622">
        <v>3</v>
      </c>
      <c r="P647" s="622">
        <v>3</v>
      </c>
      <c r="Q647" s="622">
        <v>3</v>
      </c>
      <c r="R647" s="622">
        <v>3</v>
      </c>
      <c r="S647" s="622">
        <v>2</v>
      </c>
      <c r="T647" s="622">
        <v>2</v>
      </c>
      <c r="U647" s="622">
        <v>2</v>
      </c>
      <c r="V647" s="622">
        <v>2</v>
      </c>
      <c r="W647" s="581">
        <f>SUM(K647:V647)</f>
        <v>28</v>
      </c>
    </row>
    <row r="648" spans="1:34" x14ac:dyDescent="0.25">
      <c r="A648" s="1177"/>
      <c r="B648" s="734"/>
      <c r="C648" s="734"/>
      <c r="D648" s="734"/>
      <c r="E648" s="734"/>
      <c r="F648" s="734"/>
      <c r="G648" s="581"/>
      <c r="H648" s="735"/>
      <c r="I648" s="581"/>
      <c r="J648" s="581" t="s">
        <v>719</v>
      </c>
      <c r="K648" s="653">
        <v>0</v>
      </c>
      <c r="L648" s="653">
        <v>6155.59</v>
      </c>
      <c r="M648" s="736">
        <v>6155.58</v>
      </c>
      <c r="N648" s="622">
        <v>6155.58</v>
      </c>
      <c r="O648" s="622">
        <v>0</v>
      </c>
      <c r="P648" s="622">
        <v>0</v>
      </c>
      <c r="Q648" s="622">
        <v>0</v>
      </c>
      <c r="R648" s="622">
        <v>0</v>
      </c>
      <c r="S648" s="622">
        <v>0</v>
      </c>
      <c r="T648" s="622">
        <v>5000.25</v>
      </c>
      <c r="U648" s="622">
        <v>0</v>
      </c>
      <c r="V648" s="622">
        <v>0</v>
      </c>
      <c r="W648" s="581">
        <f>SUM(K648:V648)</f>
        <v>23467</v>
      </c>
    </row>
    <row r="649" spans="1:34" x14ac:dyDescent="0.25">
      <c r="A649" s="1177"/>
      <c r="B649" s="734"/>
      <c r="C649" s="734"/>
      <c r="D649" s="734"/>
      <c r="E649" s="734"/>
      <c r="F649" s="734"/>
      <c r="G649" s="581"/>
      <c r="H649" s="735" t="s">
        <v>1418</v>
      </c>
      <c r="I649" s="581" t="s">
        <v>1234</v>
      </c>
      <c r="J649" s="581" t="s">
        <v>718</v>
      </c>
      <c r="K649" s="653">
        <v>0</v>
      </c>
      <c r="L649" s="653">
        <v>1</v>
      </c>
      <c r="M649" s="736">
        <v>1</v>
      </c>
      <c r="N649" s="622">
        <v>1</v>
      </c>
      <c r="P649" s="622">
        <v>1</v>
      </c>
      <c r="Q649" s="622">
        <v>1</v>
      </c>
      <c r="R649" s="622">
        <v>1</v>
      </c>
      <c r="T649" s="622">
        <v>1</v>
      </c>
      <c r="U649" s="622">
        <v>1</v>
      </c>
      <c r="V649" s="622">
        <v>1</v>
      </c>
    </row>
    <row r="650" spans="1:34" x14ac:dyDescent="0.25">
      <c r="A650" s="1177"/>
      <c r="B650" s="734"/>
      <c r="C650" s="734"/>
      <c r="D650" s="734"/>
      <c r="E650" s="734"/>
      <c r="F650" s="734"/>
      <c r="G650" s="581"/>
      <c r="H650" s="735"/>
      <c r="I650" s="581"/>
      <c r="J650" s="581" t="s">
        <v>719</v>
      </c>
      <c r="K650" s="653">
        <v>0</v>
      </c>
      <c r="L650" s="653">
        <v>1000</v>
      </c>
      <c r="M650" s="736">
        <v>1000</v>
      </c>
      <c r="N650" s="622">
        <v>550</v>
      </c>
      <c r="O650" s="622">
        <v>0</v>
      </c>
      <c r="P650" s="622">
        <v>0</v>
      </c>
      <c r="Q650" s="622">
        <v>0</v>
      </c>
      <c r="R650" s="622">
        <v>0</v>
      </c>
      <c r="S650" s="622">
        <v>0</v>
      </c>
      <c r="T650" s="622">
        <v>0</v>
      </c>
      <c r="U650" s="622">
        <v>0</v>
      </c>
      <c r="V650" s="622">
        <v>0</v>
      </c>
      <c r="W650" s="581">
        <f>SUM(K650:V650)</f>
        <v>2550</v>
      </c>
    </row>
    <row r="651" spans="1:34" x14ac:dyDescent="0.25">
      <c r="A651" s="1177"/>
      <c r="B651" s="734"/>
      <c r="C651" s="734"/>
      <c r="D651" s="734"/>
      <c r="E651" s="734"/>
      <c r="F651" s="734"/>
      <c r="G651" s="581"/>
      <c r="H651" s="735" t="s">
        <v>1419</v>
      </c>
      <c r="I651" s="581" t="s">
        <v>1420</v>
      </c>
      <c r="J651" s="581" t="s">
        <v>718</v>
      </c>
      <c r="K651" s="653">
        <v>320</v>
      </c>
      <c r="L651" s="653">
        <v>320</v>
      </c>
      <c r="M651" s="736">
        <v>320</v>
      </c>
      <c r="N651" s="622">
        <v>320</v>
      </c>
      <c r="O651" s="622">
        <v>320</v>
      </c>
      <c r="P651" s="622">
        <v>320</v>
      </c>
      <c r="Q651" s="622">
        <v>320</v>
      </c>
      <c r="R651" s="622">
        <v>320</v>
      </c>
      <c r="S651" s="622">
        <v>320</v>
      </c>
      <c r="T651" s="622">
        <v>320</v>
      </c>
      <c r="U651" s="622">
        <v>320</v>
      </c>
      <c r="V651" s="622">
        <v>320</v>
      </c>
      <c r="W651" s="581">
        <f t="shared" ref="W651" si="61">SUM(K651:V651)</f>
        <v>3840</v>
      </c>
    </row>
    <row r="652" spans="1:34" x14ac:dyDescent="0.25">
      <c r="A652" s="1177"/>
      <c r="B652" s="734"/>
      <c r="C652" s="734"/>
      <c r="D652" s="734"/>
      <c r="E652" s="734"/>
      <c r="F652" s="734"/>
      <c r="G652" s="581"/>
      <c r="H652" s="735"/>
      <c r="I652" s="581"/>
      <c r="J652" s="581" t="s">
        <v>719</v>
      </c>
      <c r="K652" s="653">
        <v>266175.5</v>
      </c>
      <c r="L652" s="653">
        <v>266175.5</v>
      </c>
      <c r="M652" s="736">
        <v>266175.5</v>
      </c>
      <c r="N652" s="622">
        <v>266175.5</v>
      </c>
      <c r="O652" s="622">
        <v>266175.5</v>
      </c>
      <c r="P652" s="622">
        <v>266175.5</v>
      </c>
      <c r="Q652" s="622">
        <v>266175.5</v>
      </c>
      <c r="R652" s="622">
        <v>266175.5</v>
      </c>
      <c r="S652" s="622">
        <v>266175.5</v>
      </c>
      <c r="T652" s="622">
        <v>266175.5</v>
      </c>
      <c r="U652" s="622">
        <v>266175.5</v>
      </c>
      <c r="V652" s="622">
        <v>266175.5</v>
      </c>
      <c r="W652" s="581">
        <f>SUM(K652:V652)</f>
        <v>3194106</v>
      </c>
    </row>
    <row r="653" spans="1:34" x14ac:dyDescent="0.25">
      <c r="A653" s="1177"/>
      <c r="B653" s="734"/>
      <c r="C653" s="734"/>
      <c r="D653" s="734"/>
      <c r="E653" s="734"/>
      <c r="F653" s="734"/>
      <c r="G653" s="581"/>
      <c r="H653" s="735" t="s">
        <v>1421</v>
      </c>
      <c r="I653" s="581" t="s">
        <v>1234</v>
      </c>
      <c r="J653" s="581" t="s">
        <v>718</v>
      </c>
      <c r="K653" s="653"/>
      <c r="L653" s="653"/>
      <c r="M653" s="736"/>
      <c r="W653" s="581">
        <f t="shared" ref="W653" si="62">SUM(K653:V653)</f>
        <v>0</v>
      </c>
    </row>
    <row r="654" spans="1:34" ht="80.25" customHeight="1" thickBot="1" x14ac:dyDescent="0.3">
      <c r="A654" s="1178"/>
      <c r="B654" s="737"/>
      <c r="C654" s="737"/>
      <c r="D654" s="737"/>
      <c r="E654" s="737"/>
      <c r="F654" s="737"/>
      <c r="G654" s="738"/>
      <c r="H654" s="739"/>
      <c r="I654" s="738"/>
      <c r="J654" s="738" t="s">
        <v>719</v>
      </c>
      <c r="K654" s="740">
        <v>0</v>
      </c>
      <c r="L654" s="740">
        <v>100000</v>
      </c>
      <c r="M654" s="741">
        <v>100000</v>
      </c>
      <c r="N654" s="622">
        <v>111830</v>
      </c>
      <c r="O654" s="622">
        <v>100000</v>
      </c>
      <c r="P654" s="622">
        <v>50000</v>
      </c>
      <c r="Q654" s="622">
        <v>50000</v>
      </c>
      <c r="R654" s="622">
        <v>12980</v>
      </c>
      <c r="S654" s="622">
        <v>50000</v>
      </c>
      <c r="T654" s="622">
        <v>50000</v>
      </c>
      <c r="U654" s="622">
        <v>50000</v>
      </c>
      <c r="V654" s="622">
        <v>42980</v>
      </c>
      <c r="W654" s="581">
        <f>SUM(K654:V654)</f>
        <v>717790</v>
      </c>
    </row>
    <row r="655" spans="1:34" x14ac:dyDescent="0.25">
      <c r="A655" s="1176"/>
      <c r="B655" s="729"/>
      <c r="C655" s="729"/>
      <c r="D655" s="729"/>
      <c r="E655" s="729"/>
      <c r="F655" s="729"/>
      <c r="G655" s="730"/>
      <c r="H655" s="731" t="s">
        <v>771</v>
      </c>
      <c r="I655" s="730"/>
      <c r="J655" s="730"/>
      <c r="K655" s="732"/>
      <c r="L655" s="732"/>
      <c r="M655" s="733"/>
      <c r="W655" s="581">
        <f>SUM(W648,W654,W652,W650,W646,W644,W642,W640,W638,W636,W634)</f>
        <v>4007663</v>
      </c>
      <c r="AF655" s="541" t="e">
        <f>+#REF!+#REF!+#REF!+#REF!+#REF!+#REF!+#REF!+#REF!+#REF!+#REF!+#REF!+#REF!+#REF!+#REF!+#REF!+#REF!+#REF!+#REF!+#REF!+#REF!+#REF!+#REF!+#REF!+#REF!+#REF!+#REF!+#REF!+#REF!+#REF!+#REF!+#REF!+#REF!+#REF!+#REF!+#REF!+#REF!</f>
        <v>#REF!</v>
      </c>
      <c r="AG655" s="541" t="e">
        <f>+#REF!+#REF!+#REF!+#REF!+#REF!+#REF!+#REF!+#REF!+#REF!+#REF!+#REF!+#REF!+#REF!+#REF!+#REF!+#REF!+#REF!+#REF!+#REF!+#REF!+#REF!+#REF!+#REF!+#REF!+#REF!+#REF!+#REF!+#REF!+#REF!+#REF!+#REF!+#REF!+#REF!+#REF!+#REF!+#REF!</f>
        <v>#REF!</v>
      </c>
      <c r="AH655" s="541" t="e">
        <f>+#REF!+#REF!+#REF!+#REF!+#REF!+#REF!+#REF!+#REF!+#REF!+#REF!+#REF!+#REF!+#REF!+#REF!+#REF!+#REF!+#REF!+#REF!+#REF!+#REF!+#REF!+#REF!+#REF!+#REF!+#REF!+#REF!+#REF!+#REF!+#REF!+#REF!+#REF!+#REF!+#REF!+#REF!+#REF!+#REF!</f>
        <v>#REF!</v>
      </c>
    </row>
    <row r="656" spans="1:34" x14ac:dyDescent="0.25">
      <c r="A656" s="1177"/>
      <c r="B656" s="734"/>
      <c r="C656" s="734"/>
      <c r="D656" s="734"/>
      <c r="E656" s="734"/>
      <c r="F656" s="734"/>
      <c r="G656" s="581"/>
      <c r="H656" s="735"/>
      <c r="I656" s="581"/>
      <c r="J656" s="581"/>
      <c r="K656" s="653"/>
      <c r="L656" s="653"/>
      <c r="M656" s="736"/>
    </row>
    <row r="657" spans="1:13" ht="68.25" customHeight="1" thickBot="1" x14ac:dyDescent="0.3">
      <c r="A657" s="1178"/>
      <c r="B657" s="737"/>
      <c r="C657" s="737"/>
      <c r="D657" s="737"/>
      <c r="E657" s="737"/>
      <c r="F657" s="737"/>
      <c r="G657" s="738"/>
      <c r="H657" s="739"/>
      <c r="I657" s="738"/>
      <c r="J657" s="738"/>
      <c r="K657" s="740"/>
      <c r="L657" s="740"/>
      <c r="M657" s="741"/>
    </row>
    <row r="658" spans="1:13" ht="69" customHeight="1" x14ac:dyDescent="0.25"/>
    <row r="660" spans="1:13" ht="65.25" customHeight="1" thickBot="1" x14ac:dyDescent="0.3"/>
    <row r="661" spans="1:13" x14ac:dyDescent="0.25">
      <c r="A661" s="1176"/>
      <c r="B661" s="729"/>
      <c r="C661" s="729"/>
      <c r="D661" s="729"/>
      <c r="E661" s="729"/>
      <c r="F661" s="729"/>
      <c r="G661" s="730"/>
      <c r="H661" s="731"/>
      <c r="I661" s="730"/>
      <c r="J661" s="730"/>
      <c r="K661" s="732"/>
      <c r="L661" s="732"/>
      <c r="M661" s="733"/>
    </row>
    <row r="662" spans="1:13" x14ac:dyDescent="0.25">
      <c r="A662" s="1177"/>
      <c r="B662" s="734"/>
      <c r="C662" s="734"/>
      <c r="D662" s="734"/>
      <c r="E662" s="734"/>
      <c r="F662" s="734"/>
      <c r="G662" s="581"/>
      <c r="H662" s="735"/>
      <c r="I662" s="581"/>
      <c r="J662" s="581"/>
      <c r="K662" s="653"/>
      <c r="L662" s="653"/>
      <c r="M662" s="736"/>
    </row>
    <row r="663" spans="1:13" x14ac:dyDescent="0.25">
      <c r="A663" s="1177"/>
      <c r="B663" s="734"/>
      <c r="C663" s="734"/>
      <c r="D663" s="734"/>
      <c r="E663" s="734"/>
      <c r="F663" s="734"/>
      <c r="G663" s="581"/>
      <c r="H663" s="735"/>
      <c r="I663" s="581"/>
      <c r="J663" s="581"/>
      <c r="K663" s="653"/>
      <c r="L663" s="653"/>
      <c r="M663" s="736"/>
    </row>
    <row r="664" spans="1:13" x14ac:dyDescent="0.25">
      <c r="A664" s="1177"/>
      <c r="B664" s="734"/>
      <c r="C664" s="734"/>
      <c r="D664" s="734"/>
      <c r="E664" s="734"/>
      <c r="F664" s="734"/>
      <c r="G664" s="581"/>
      <c r="H664" s="735"/>
      <c r="I664" s="581"/>
      <c r="J664" s="581"/>
      <c r="K664" s="653"/>
      <c r="L664" s="653"/>
      <c r="M664" s="736"/>
    </row>
    <row r="665" spans="1:13" x14ac:dyDescent="0.25">
      <c r="A665" s="1177"/>
      <c r="B665" s="734"/>
      <c r="C665" s="734"/>
      <c r="D665" s="734"/>
      <c r="E665" s="734"/>
      <c r="F665" s="734"/>
      <c r="G665" s="581"/>
      <c r="H665" s="735"/>
      <c r="I665" s="581"/>
      <c r="J665" s="581"/>
      <c r="K665" s="653"/>
      <c r="L665" s="653"/>
      <c r="M665" s="736"/>
    </row>
    <row r="666" spans="1:13" x14ac:dyDescent="0.25">
      <c r="A666" s="1177"/>
      <c r="B666" s="734"/>
      <c r="C666" s="734"/>
      <c r="D666" s="734"/>
      <c r="E666" s="734"/>
      <c r="F666" s="734"/>
      <c r="G666" s="581"/>
      <c r="H666" s="735"/>
      <c r="I666" s="581"/>
      <c r="J666" s="581"/>
      <c r="K666" s="653"/>
      <c r="L666" s="653"/>
      <c r="M666" s="736"/>
    </row>
    <row r="667" spans="1:13" x14ac:dyDescent="0.25">
      <c r="A667" s="1177"/>
      <c r="B667" s="734"/>
      <c r="C667" s="734"/>
      <c r="D667" s="734"/>
      <c r="E667" s="734"/>
      <c r="F667" s="734"/>
      <c r="G667" s="581"/>
      <c r="H667" s="735"/>
      <c r="I667" s="581"/>
      <c r="J667" s="581"/>
      <c r="K667" s="653"/>
      <c r="L667" s="653"/>
      <c r="M667" s="736"/>
    </row>
    <row r="668" spans="1:13" x14ac:dyDescent="0.25">
      <c r="A668" s="1177"/>
      <c r="B668" s="734"/>
      <c r="C668" s="734"/>
      <c r="D668" s="734"/>
      <c r="E668" s="734"/>
      <c r="F668" s="734"/>
      <c r="G668" s="581"/>
      <c r="H668" s="735"/>
      <c r="I668" s="581"/>
      <c r="J668" s="581"/>
      <c r="K668" s="653"/>
      <c r="L668" s="653"/>
      <c r="M668" s="736"/>
    </row>
    <row r="669" spans="1:13" ht="16.5" thickBot="1" x14ac:dyDescent="0.3">
      <c r="A669" s="1178"/>
      <c r="B669" s="737"/>
      <c r="C669" s="737"/>
      <c r="D669" s="737"/>
      <c r="E669" s="737"/>
      <c r="F669" s="737"/>
      <c r="G669" s="738"/>
      <c r="H669" s="739"/>
      <c r="I669" s="738"/>
      <c r="J669" s="738"/>
      <c r="K669" s="740"/>
      <c r="L669" s="740"/>
      <c r="M669" s="741"/>
    </row>
    <row r="670" spans="1:13" ht="69" customHeight="1" x14ac:dyDescent="0.25"/>
    <row r="671" spans="1:13" x14ac:dyDescent="0.25">
      <c r="I671" s="541">
        <f>+SUM(I633:I670)</f>
        <v>0</v>
      </c>
      <c r="J671" s="541">
        <f>+SUM(J633:J670)</f>
        <v>0</v>
      </c>
      <c r="K671" s="622">
        <f t="shared" ref="K671:L671" si="63">+SUM(K633:K670)</f>
        <v>266499.5</v>
      </c>
      <c r="L671" s="622">
        <f t="shared" si="63"/>
        <v>374479.27</v>
      </c>
    </row>
  </sheetData>
  <protectedRanges>
    <protectedRange algorithmName="SHA-512" hashValue="SkODiCkkj8RbIYaqdozEnFoZ5jDV7zbeII9eiyMY7QhVuSt8c7fhUkd6BcQDTmg1yKkNXJ4HJ4flW2/Ierughg==" saltValue="jMF5ya0vuNwiZ6A3nl009A==" spinCount="100000" sqref="G122:G131 J122:AI131 I140:AI153 G140:G153 G156:G181 G154:AI155 I156:AI181 G132:AI139 G106:AI121 G186:G195 G182:AI185 I186:AI195 G196:AI198 G4:AI83" name="Rango1"/>
    <protectedRange algorithmName="SHA-512" hashValue="SkODiCkkj8RbIYaqdozEnFoZ5jDV7zbeII9eiyMY7QhVuSt8c7fhUkd6BcQDTmg1yKkNXJ4HJ4flW2/Ierughg==" saltValue="jMF5ya0vuNwiZ6A3nl009A==" spinCount="100000" sqref="H122:I131" name="Rango1_1"/>
    <protectedRange algorithmName="SHA-512" hashValue="SkODiCkkj8RbIYaqdozEnFoZ5jDV7zbeII9eiyMY7QhVuSt8c7fhUkd6BcQDTmg1yKkNXJ4HJ4flW2/Ierughg==" saltValue="jMF5ya0vuNwiZ6A3nl009A==" spinCount="100000" sqref="H140:H153 H156:H181 H186:H195" name="Rango1_2"/>
    <protectedRange algorithmName="SHA-512" hashValue="SkODiCkkj8RbIYaqdozEnFoZ5jDV7zbeII9eiyMY7QhVuSt8c7fhUkd6BcQDTmg1yKkNXJ4HJ4flW2/Ierughg==" saltValue="jMF5ya0vuNwiZ6A3nl009A==" spinCount="100000" sqref="G84:AI105" name="Rango1_3"/>
    <protectedRange algorithmName="SHA-512" hashValue="SkODiCkkj8RbIYaqdozEnFoZ5jDV7zbeII9eiyMY7QhVuSt8c7fhUkd6BcQDTmg1yKkNXJ4HJ4flW2/Ierughg==" saltValue="jMF5ya0vuNwiZ6A3nl009A==" spinCount="100000" sqref="G655:V655 X655:AI655" name="Rango1_4"/>
    <protectedRange algorithmName="SHA-512" hashValue="SkODiCkkj8RbIYaqdozEnFoZ5jDV7zbeII9eiyMY7QhVuSt8c7fhUkd6BcQDTmg1yKkNXJ4HJ4flW2/Ierughg==" saltValue="jMF5ya0vuNwiZ6A3nl009A==" spinCount="100000" sqref="G651:G654 X651:AI654 H652:J652 W652 H651:W651 H653:W654 G633:AI650" name="Rango1_3_1"/>
  </protectedRanges>
  <mergeCells count="262">
    <mergeCell ref="H192:H193"/>
    <mergeCell ref="I192:I193"/>
    <mergeCell ref="H194:H195"/>
    <mergeCell ref="I194:I195"/>
    <mergeCell ref="H196:H197"/>
    <mergeCell ref="I196:I197"/>
    <mergeCell ref="H118:H119"/>
    <mergeCell ref="I118:I119"/>
    <mergeCell ref="H134:H135"/>
    <mergeCell ref="I134:I135"/>
    <mergeCell ref="H154:H155"/>
    <mergeCell ref="I154:I155"/>
    <mergeCell ref="H182:H183"/>
    <mergeCell ref="I182:I183"/>
    <mergeCell ref="H138:H139"/>
    <mergeCell ref="H188:H189"/>
    <mergeCell ref="I188:I189"/>
    <mergeCell ref="H190:H191"/>
    <mergeCell ref="I190:I191"/>
    <mergeCell ref="H186:H187"/>
    <mergeCell ref="I186:I187"/>
    <mergeCell ref="H156:H157"/>
    <mergeCell ref="I156:I157"/>
    <mergeCell ref="I126:I127"/>
    <mergeCell ref="H176:H177"/>
    <mergeCell ref="I176:I177"/>
    <mergeCell ref="H178:H179"/>
    <mergeCell ref="I178:I179"/>
    <mergeCell ref="H180:H181"/>
    <mergeCell ref="I180:I181"/>
    <mergeCell ref="H166:H167"/>
    <mergeCell ref="I166:I167"/>
    <mergeCell ref="H168:H169"/>
    <mergeCell ref="I168:I169"/>
    <mergeCell ref="H170:H171"/>
    <mergeCell ref="I170:I171"/>
    <mergeCell ref="H172:H173"/>
    <mergeCell ref="I172:I173"/>
    <mergeCell ref="H174:H175"/>
    <mergeCell ref="I174:I175"/>
    <mergeCell ref="H128:H129"/>
    <mergeCell ref="I128:I129"/>
    <mergeCell ref="H130:H131"/>
    <mergeCell ref="I130:I131"/>
    <mergeCell ref="H150:H151"/>
    <mergeCell ref="I150:I151"/>
    <mergeCell ref="A184:A185"/>
    <mergeCell ref="B184:B185"/>
    <mergeCell ref="C184:C185"/>
    <mergeCell ref="D184:D185"/>
    <mergeCell ref="E184:E185"/>
    <mergeCell ref="F184:F185"/>
    <mergeCell ref="G184:H185"/>
    <mergeCell ref="I184:I185"/>
    <mergeCell ref="H160:H161"/>
    <mergeCell ref="I160:I161"/>
    <mergeCell ref="H162:H163"/>
    <mergeCell ref="I162:I163"/>
    <mergeCell ref="H164:H165"/>
    <mergeCell ref="I164:I165"/>
    <mergeCell ref="A136:A137"/>
    <mergeCell ref="B136:B137"/>
    <mergeCell ref="C136:C137"/>
    <mergeCell ref="D136:D137"/>
    <mergeCell ref="E136:E137"/>
    <mergeCell ref="F136:F137"/>
    <mergeCell ref="G136:H137"/>
    <mergeCell ref="I136:I137"/>
    <mergeCell ref="H148:H149"/>
    <mergeCell ref="I148:I149"/>
    <mergeCell ref="H152:H153"/>
    <mergeCell ref="I152:I153"/>
    <mergeCell ref="I138:I139"/>
    <mergeCell ref="H140:H141"/>
    <mergeCell ref="I140:I141"/>
    <mergeCell ref="I142:I143"/>
    <mergeCell ref="H144:H145"/>
    <mergeCell ref="I144:I145"/>
    <mergeCell ref="H146:H147"/>
    <mergeCell ref="I146:I147"/>
    <mergeCell ref="H198:V198"/>
    <mergeCell ref="B2:B3"/>
    <mergeCell ref="A2:A3"/>
    <mergeCell ref="F2:F3"/>
    <mergeCell ref="E2:E3"/>
    <mergeCell ref="D2:D3"/>
    <mergeCell ref="C2:C3"/>
    <mergeCell ref="I56:I57"/>
    <mergeCell ref="H58:H59"/>
    <mergeCell ref="I58:I59"/>
    <mergeCell ref="H40:H41"/>
    <mergeCell ref="I40:I41"/>
    <mergeCell ref="H42:H43"/>
    <mergeCell ref="I42:I43"/>
    <mergeCell ref="H50:H51"/>
    <mergeCell ref="I50:I51"/>
    <mergeCell ref="H120:H121"/>
    <mergeCell ref="I120:I121"/>
    <mergeCell ref="H158:H159"/>
    <mergeCell ref="I158:I159"/>
    <mergeCell ref="H124:H125"/>
    <mergeCell ref="I124:I125"/>
    <mergeCell ref="H126:H127"/>
    <mergeCell ref="H142:H143"/>
    <mergeCell ref="H132:H133"/>
    <mergeCell ref="I132:I133"/>
    <mergeCell ref="G2:H3"/>
    <mergeCell ref="I2:I3"/>
    <mergeCell ref="I8:I9"/>
    <mergeCell ref="H10:H11"/>
    <mergeCell ref="I10:I11"/>
    <mergeCell ref="I26:I27"/>
    <mergeCell ref="H28:H29"/>
    <mergeCell ref="I28:I29"/>
    <mergeCell ref="H122:H123"/>
    <mergeCell ref="I122:I123"/>
    <mergeCell ref="H44:H45"/>
    <mergeCell ref="I44:I45"/>
    <mergeCell ref="H46:H47"/>
    <mergeCell ref="I46:I47"/>
    <mergeCell ref="H48:H49"/>
    <mergeCell ref="I48:I49"/>
    <mergeCell ref="H82:H83"/>
    <mergeCell ref="I82:I83"/>
    <mergeCell ref="H14:H15"/>
    <mergeCell ref="I14:I15"/>
    <mergeCell ref="I18:I19"/>
    <mergeCell ref="H20:H21"/>
    <mergeCell ref="H116:H117"/>
    <mergeCell ref="K2:W2"/>
    <mergeCell ref="H8:H9"/>
    <mergeCell ref="H60:H61"/>
    <mergeCell ref="I60:I61"/>
    <mergeCell ref="H64:H65"/>
    <mergeCell ref="I64:I65"/>
    <mergeCell ref="H66:H67"/>
    <mergeCell ref="I66:I67"/>
    <mergeCell ref="H56:H57"/>
    <mergeCell ref="H68:H69"/>
    <mergeCell ref="I68:I69"/>
    <mergeCell ref="H70:H71"/>
    <mergeCell ref="H54:H55"/>
    <mergeCell ref="I54:I55"/>
    <mergeCell ref="H26:H27"/>
    <mergeCell ref="J2:J3"/>
    <mergeCell ref="H74:H75"/>
    <mergeCell ref="I74:I75"/>
    <mergeCell ref="H76:H77"/>
    <mergeCell ref="I76:I77"/>
    <mergeCell ref="H78:H79"/>
    <mergeCell ref="I78:I79"/>
    <mergeCell ref="H110:H111"/>
    <mergeCell ref="X1:AG1"/>
    <mergeCell ref="AH1:AI1"/>
    <mergeCell ref="X2:X3"/>
    <mergeCell ref="Y2:Y3"/>
    <mergeCell ref="Z2:Z3"/>
    <mergeCell ref="AA2:AA3"/>
    <mergeCell ref="AB2:AB3"/>
    <mergeCell ref="AC2:AC3"/>
    <mergeCell ref="AD2:AD3"/>
    <mergeCell ref="AE2:AE3"/>
    <mergeCell ref="AF2:AH2"/>
    <mergeCell ref="AI2:AI3"/>
    <mergeCell ref="A36:A37"/>
    <mergeCell ref="F36:F37"/>
    <mergeCell ref="A4:A5"/>
    <mergeCell ref="B4:B5"/>
    <mergeCell ref="C4:C5"/>
    <mergeCell ref="D4:D5"/>
    <mergeCell ref="F4:F5"/>
    <mergeCell ref="E4:E5"/>
    <mergeCell ref="X198:AE198"/>
    <mergeCell ref="G4:H5"/>
    <mergeCell ref="G36:H37"/>
    <mergeCell ref="H30:H31"/>
    <mergeCell ref="I30:I31"/>
    <mergeCell ref="H34:H35"/>
    <mergeCell ref="I34:I35"/>
    <mergeCell ref="I12:I13"/>
    <mergeCell ref="H22:H23"/>
    <mergeCell ref="I22:I23"/>
    <mergeCell ref="H24:H25"/>
    <mergeCell ref="I24:I25"/>
    <mergeCell ref="H12:H13"/>
    <mergeCell ref="I4:I5"/>
    <mergeCell ref="H6:H7"/>
    <mergeCell ref="I6:I7"/>
    <mergeCell ref="E36:E37"/>
    <mergeCell ref="D36:D37"/>
    <mergeCell ref="C36:C37"/>
    <mergeCell ref="B36:B37"/>
    <mergeCell ref="I38:I39"/>
    <mergeCell ref="I36:I37"/>
    <mergeCell ref="I70:I71"/>
    <mergeCell ref="H72:H73"/>
    <mergeCell ref="I72:I73"/>
    <mergeCell ref="H38:H39"/>
    <mergeCell ref="H52:H53"/>
    <mergeCell ref="I52:I53"/>
    <mergeCell ref="H62:H63"/>
    <mergeCell ref="I62:I63"/>
    <mergeCell ref="H114:H115"/>
    <mergeCell ref="I114:I115"/>
    <mergeCell ref="H108:H109"/>
    <mergeCell ref="I108:I109"/>
    <mergeCell ref="G1:V1"/>
    <mergeCell ref="H84:H85"/>
    <mergeCell ref="I84:I85"/>
    <mergeCell ref="H86:H87"/>
    <mergeCell ref="I86:I87"/>
    <mergeCell ref="H88:H89"/>
    <mergeCell ref="I88:I89"/>
    <mergeCell ref="H90:H91"/>
    <mergeCell ref="I90:I91"/>
    <mergeCell ref="H16:H17"/>
    <mergeCell ref="I16:I17"/>
    <mergeCell ref="H18:H19"/>
    <mergeCell ref="I20:I21"/>
    <mergeCell ref="I110:I111"/>
    <mergeCell ref="H112:H113"/>
    <mergeCell ref="I112:I113"/>
    <mergeCell ref="H80:H81"/>
    <mergeCell ref="I80:I81"/>
    <mergeCell ref="H106:H107"/>
    <mergeCell ref="I106:I107"/>
    <mergeCell ref="AJ3:AM3"/>
    <mergeCell ref="AJ4:AM7"/>
    <mergeCell ref="AJ12:AM13"/>
    <mergeCell ref="AJ26:AM27"/>
    <mergeCell ref="A634:A654"/>
    <mergeCell ref="A655:A657"/>
    <mergeCell ref="A661:A669"/>
    <mergeCell ref="H32:H33"/>
    <mergeCell ref="I32:I33"/>
    <mergeCell ref="H98:H99"/>
    <mergeCell ref="I98:I99"/>
    <mergeCell ref="H94:H95"/>
    <mergeCell ref="I94:I95"/>
    <mergeCell ref="H96:H97"/>
    <mergeCell ref="I96:I97"/>
    <mergeCell ref="H104:H105"/>
    <mergeCell ref="I104:I105"/>
    <mergeCell ref="H92:H93"/>
    <mergeCell ref="I92:I93"/>
    <mergeCell ref="H102:H103"/>
    <mergeCell ref="I102:I103"/>
    <mergeCell ref="H100:H101"/>
    <mergeCell ref="I100:I101"/>
    <mergeCell ref="I116:I117"/>
    <mergeCell ref="AJ184:AM185"/>
    <mergeCell ref="AJ186:AM187"/>
    <mergeCell ref="AJ192:AM193"/>
    <mergeCell ref="AJ38:AM39"/>
    <mergeCell ref="AJ82:AM83"/>
    <mergeCell ref="AJ53:AM54"/>
    <mergeCell ref="AJ64:AM65"/>
    <mergeCell ref="AJ108:AM109"/>
    <mergeCell ref="AJ120:AM121"/>
    <mergeCell ref="AJ136:AM137"/>
    <mergeCell ref="AJ138:AM139"/>
    <mergeCell ref="AJ156:AM157"/>
  </mergeCells>
  <printOptions horizontalCentered="1"/>
  <pageMargins left="0.11811023622047245" right="0.11811023622047245" top="0.74803149606299213" bottom="0.74803149606299213" header="0.31496062992125984" footer="0.31496062992125984"/>
  <pageSetup scale="4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862"/>
  <sheetViews>
    <sheetView zoomScale="70" zoomScaleNormal="70" workbookViewId="0">
      <selection activeCell="X886" sqref="X886"/>
    </sheetView>
  </sheetViews>
  <sheetFormatPr baseColWidth="10" defaultRowHeight="15" x14ac:dyDescent="0.25"/>
  <cols>
    <col min="1" max="1" width="25.7109375" style="496" bestFit="1" customWidth="1"/>
    <col min="2" max="2" width="19.7109375" style="496" customWidth="1"/>
    <col min="3" max="3" width="11.5703125" style="497" bestFit="1" customWidth="1"/>
    <col min="4" max="4" width="16.5703125" style="496" bestFit="1" customWidth="1"/>
    <col min="5" max="5" width="11" style="489" customWidth="1"/>
    <col min="6" max="6" width="11.5703125" style="496" bestFit="1" customWidth="1"/>
    <col min="7" max="7" width="15.28515625" style="489" customWidth="1"/>
    <col min="8" max="8" width="23.140625" style="489" bestFit="1" customWidth="1"/>
    <col min="9" max="9" width="20" style="489" bestFit="1" customWidth="1"/>
    <col min="10" max="12" width="18.5703125" style="489" bestFit="1" customWidth="1"/>
    <col min="13" max="13" width="21.5703125" style="489" customWidth="1"/>
    <col min="14" max="16384" width="11.42578125" style="477"/>
  </cols>
  <sheetData>
    <row r="1" spans="1:13" ht="21.75" customHeight="1" x14ac:dyDescent="0.25">
      <c r="A1" s="1332" t="s">
        <v>19</v>
      </c>
      <c r="B1" s="1333"/>
      <c r="C1" s="1333"/>
      <c r="D1" s="1333"/>
      <c r="E1" s="1333"/>
      <c r="F1" s="1334" t="s">
        <v>862</v>
      </c>
      <c r="G1" s="1334"/>
      <c r="H1" s="1334"/>
      <c r="I1" s="1334"/>
      <c r="J1" s="1334"/>
      <c r="K1" s="1334"/>
      <c r="L1" s="1334"/>
      <c r="M1" s="1335"/>
    </row>
    <row r="2" spans="1:13" x14ac:dyDescent="0.25">
      <c r="A2" s="1336" t="s">
        <v>863</v>
      </c>
      <c r="B2" s="1315"/>
      <c r="C2" s="1315"/>
      <c r="D2" s="1315"/>
      <c r="E2" s="1315"/>
      <c r="F2" s="1316" t="str">
        <f>+'[2]SPPD-14 POA'!N7</f>
        <v>Dirección y coordinación</v>
      </c>
      <c r="G2" s="1316"/>
      <c r="H2" s="1316"/>
      <c r="I2" s="1316"/>
      <c r="J2" s="1316"/>
      <c r="K2" s="1316"/>
      <c r="L2" s="1316"/>
      <c r="M2" s="1337"/>
    </row>
    <row r="3" spans="1:13" ht="15.75" thickBot="1" x14ac:dyDescent="0.3">
      <c r="A3" s="1378" t="s">
        <v>865</v>
      </c>
      <c r="B3" s="1379"/>
      <c r="C3" s="1379"/>
      <c r="D3" s="1379"/>
      <c r="E3" s="1379"/>
      <c r="F3" s="1380" t="str">
        <f>+'[2]SPPD-14 POA'!N8</f>
        <v>Dirección y coordinación</v>
      </c>
      <c r="G3" s="1380"/>
      <c r="H3" s="1380"/>
      <c r="I3" s="1380"/>
      <c r="J3" s="1380"/>
      <c r="K3" s="1380"/>
      <c r="L3" s="1380"/>
      <c r="M3" s="1381"/>
    </row>
    <row r="4" spans="1:13" ht="19.5" customHeight="1" thickBot="1" x14ac:dyDescent="0.3">
      <c r="A4" s="1410" t="s">
        <v>737</v>
      </c>
      <c r="B4" s="1385"/>
      <c r="C4" s="1385"/>
      <c r="D4" s="1385"/>
      <c r="E4" s="1385"/>
      <c r="F4" s="1385"/>
      <c r="G4" s="1385"/>
      <c r="H4" s="1385"/>
      <c r="I4" s="1385"/>
      <c r="J4" s="1385"/>
      <c r="K4" s="1385"/>
      <c r="L4" s="1386"/>
      <c r="M4" s="478" t="s">
        <v>17</v>
      </c>
    </row>
    <row r="5" spans="1:13" ht="18.75" customHeight="1" x14ac:dyDescent="0.25">
      <c r="A5" s="1387" t="s">
        <v>866</v>
      </c>
      <c r="B5" s="1388" t="s">
        <v>746</v>
      </c>
      <c r="C5" s="1389" t="s">
        <v>747</v>
      </c>
      <c r="D5" s="1389" t="s">
        <v>716</v>
      </c>
      <c r="E5" s="1389" t="s">
        <v>748</v>
      </c>
      <c r="F5" s="1389" t="s">
        <v>749</v>
      </c>
      <c r="G5" s="1389" t="s">
        <v>750</v>
      </c>
      <c r="H5" s="1390" t="s">
        <v>751</v>
      </c>
      <c r="I5" s="1367" t="s">
        <v>752</v>
      </c>
      <c r="J5" s="1368" t="s">
        <v>753</v>
      </c>
      <c r="K5" s="1368"/>
      <c r="L5" s="1368"/>
      <c r="M5" s="1320" t="s">
        <v>754</v>
      </c>
    </row>
    <row r="6" spans="1:13" ht="15.75" customHeight="1" x14ac:dyDescent="0.25">
      <c r="A6" s="1342"/>
      <c r="B6" s="1302"/>
      <c r="C6" s="1304"/>
      <c r="D6" s="1304"/>
      <c r="E6" s="1304"/>
      <c r="F6" s="1304"/>
      <c r="G6" s="1304"/>
      <c r="H6" s="1306"/>
      <c r="I6" s="1308"/>
      <c r="J6" s="479" t="s">
        <v>768</v>
      </c>
      <c r="K6" s="479" t="s">
        <v>769</v>
      </c>
      <c r="L6" s="479" t="s">
        <v>770</v>
      </c>
      <c r="M6" s="1320"/>
    </row>
    <row r="7" spans="1:13" ht="60" x14ac:dyDescent="0.25">
      <c r="A7" s="1405"/>
      <c r="B7" s="480" t="s">
        <v>1634</v>
      </c>
      <c r="C7" s="519">
        <v>12</v>
      </c>
      <c r="D7" s="519" t="s">
        <v>871</v>
      </c>
      <c r="E7" s="481">
        <v>111</v>
      </c>
      <c r="F7" s="481" t="s">
        <v>1635</v>
      </c>
      <c r="G7" s="481">
        <v>11</v>
      </c>
      <c r="H7" s="482">
        <v>35000</v>
      </c>
      <c r="I7" s="483">
        <f t="shared" ref="I7:I70" si="0">+H7*C7</f>
        <v>420000</v>
      </c>
      <c r="J7" s="483">
        <v>140000</v>
      </c>
      <c r="K7" s="774">
        <v>140000</v>
      </c>
      <c r="L7" s="774">
        <v>140000</v>
      </c>
      <c r="M7" s="463" t="s">
        <v>1221</v>
      </c>
    </row>
    <row r="8" spans="1:13" ht="60" x14ac:dyDescent="0.25">
      <c r="A8" s="1405"/>
      <c r="B8" s="484" t="s">
        <v>1636</v>
      </c>
      <c r="C8" s="518">
        <v>12</v>
      </c>
      <c r="D8" s="518" t="s">
        <v>871</v>
      </c>
      <c r="E8" s="485">
        <v>112</v>
      </c>
      <c r="F8" s="486" t="s">
        <v>1635</v>
      </c>
      <c r="G8" s="485">
        <v>11</v>
      </c>
      <c r="H8" s="487">
        <v>6500</v>
      </c>
      <c r="I8" s="488">
        <f t="shared" si="0"/>
        <v>78000</v>
      </c>
      <c r="J8" s="488">
        <v>26000</v>
      </c>
      <c r="K8" s="775">
        <v>26000</v>
      </c>
      <c r="L8" s="775">
        <v>26000</v>
      </c>
      <c r="M8" s="464" t="s">
        <v>1221</v>
      </c>
    </row>
    <row r="9" spans="1:13" ht="60" x14ac:dyDescent="0.25">
      <c r="A9" s="1405"/>
      <c r="B9" s="480" t="s">
        <v>1637</v>
      </c>
      <c r="C9" s="519">
        <v>12</v>
      </c>
      <c r="D9" s="519" t="s">
        <v>871</v>
      </c>
      <c r="E9" s="481">
        <v>113</v>
      </c>
      <c r="F9" s="481" t="s">
        <v>1635</v>
      </c>
      <c r="G9" s="481">
        <v>11</v>
      </c>
      <c r="H9" s="482">
        <v>30000</v>
      </c>
      <c r="I9" s="483">
        <f t="shared" si="0"/>
        <v>360000</v>
      </c>
      <c r="J9" s="483">
        <v>120000</v>
      </c>
      <c r="K9" s="774">
        <v>120000</v>
      </c>
      <c r="L9" s="774">
        <v>120000</v>
      </c>
      <c r="M9" s="463" t="s">
        <v>1221</v>
      </c>
    </row>
    <row r="10" spans="1:13" ht="60" x14ac:dyDescent="0.25">
      <c r="A10" s="1405"/>
      <c r="B10" s="484" t="s">
        <v>1638</v>
      </c>
      <c r="C10" s="518">
        <v>10</v>
      </c>
      <c r="D10" s="518" t="s">
        <v>871</v>
      </c>
      <c r="E10" s="485">
        <v>121</v>
      </c>
      <c r="F10" s="486" t="s">
        <v>1635</v>
      </c>
      <c r="G10" s="485">
        <v>11</v>
      </c>
      <c r="H10" s="487">
        <v>30000</v>
      </c>
      <c r="I10" s="488">
        <f t="shared" si="0"/>
        <v>300000</v>
      </c>
      <c r="J10" s="488">
        <v>60000</v>
      </c>
      <c r="K10" s="775">
        <v>120000</v>
      </c>
      <c r="L10" s="775">
        <v>120000</v>
      </c>
      <c r="M10" s="464" t="s">
        <v>1221</v>
      </c>
    </row>
    <row r="11" spans="1:13" ht="60" x14ac:dyDescent="0.25">
      <c r="A11" s="1405"/>
      <c r="B11" s="480" t="s">
        <v>1639</v>
      </c>
      <c r="C11" s="519">
        <v>10</v>
      </c>
      <c r="D11" s="519" t="s">
        <v>871</v>
      </c>
      <c r="E11" s="481">
        <v>122</v>
      </c>
      <c r="F11" s="481" t="s">
        <v>1635</v>
      </c>
      <c r="G11" s="481">
        <v>11</v>
      </c>
      <c r="H11" s="482">
        <v>17000</v>
      </c>
      <c r="I11" s="483">
        <f t="shared" si="0"/>
        <v>170000</v>
      </c>
      <c r="J11" s="483">
        <v>34000</v>
      </c>
      <c r="K11" s="774">
        <v>68000</v>
      </c>
      <c r="L11" s="774">
        <v>68000</v>
      </c>
      <c r="M11" s="463" t="s">
        <v>1221</v>
      </c>
    </row>
    <row r="12" spans="1:13" ht="60" x14ac:dyDescent="0.25">
      <c r="A12" s="1405"/>
      <c r="B12" s="484" t="s">
        <v>1640</v>
      </c>
      <c r="C12" s="518">
        <v>36</v>
      </c>
      <c r="D12" s="518" t="s">
        <v>871</v>
      </c>
      <c r="E12" s="485">
        <v>165</v>
      </c>
      <c r="F12" s="486" t="s">
        <v>1635</v>
      </c>
      <c r="G12" s="485">
        <v>11</v>
      </c>
      <c r="H12" s="487">
        <v>10000</v>
      </c>
      <c r="I12" s="488">
        <f t="shared" si="0"/>
        <v>360000</v>
      </c>
      <c r="J12" s="488">
        <v>120000</v>
      </c>
      <c r="K12" s="775">
        <v>120000</v>
      </c>
      <c r="L12" s="775">
        <v>120000</v>
      </c>
      <c r="M12" s="464" t="s">
        <v>1221</v>
      </c>
    </row>
    <row r="13" spans="1:13" ht="60" x14ac:dyDescent="0.25">
      <c r="A13" s="1405"/>
      <c r="B13" s="480" t="s">
        <v>1641</v>
      </c>
      <c r="C13" s="519">
        <v>12</v>
      </c>
      <c r="D13" s="519" t="s">
        <v>871</v>
      </c>
      <c r="E13" s="481">
        <v>169</v>
      </c>
      <c r="F13" s="481" t="s">
        <v>1635</v>
      </c>
      <c r="G13" s="481">
        <v>11</v>
      </c>
      <c r="H13" s="482">
        <v>5000</v>
      </c>
      <c r="I13" s="483">
        <f t="shared" si="0"/>
        <v>60000</v>
      </c>
      <c r="J13" s="483">
        <v>20000</v>
      </c>
      <c r="K13" s="774">
        <v>20000</v>
      </c>
      <c r="L13" s="774">
        <v>20000</v>
      </c>
      <c r="M13" s="463" t="s">
        <v>1221</v>
      </c>
    </row>
    <row r="14" spans="1:13" ht="60" x14ac:dyDescent="0.25">
      <c r="A14" s="1405"/>
      <c r="B14" s="484" t="s">
        <v>1642</v>
      </c>
      <c r="C14" s="518">
        <v>10</v>
      </c>
      <c r="D14" s="518" t="s">
        <v>871</v>
      </c>
      <c r="E14" s="485">
        <v>171</v>
      </c>
      <c r="F14" s="486" t="s">
        <v>1635</v>
      </c>
      <c r="G14" s="485">
        <v>11</v>
      </c>
      <c r="H14" s="487">
        <v>29100</v>
      </c>
      <c r="I14" s="488">
        <f t="shared" si="0"/>
        <v>291000</v>
      </c>
      <c r="J14" s="488">
        <v>87300</v>
      </c>
      <c r="K14" s="775">
        <v>116400</v>
      </c>
      <c r="L14" s="775">
        <v>87300</v>
      </c>
      <c r="M14" s="464" t="s">
        <v>1221</v>
      </c>
    </row>
    <row r="15" spans="1:13" ht="60" x14ac:dyDescent="0.25">
      <c r="A15" s="1405"/>
      <c r="B15" s="480" t="s">
        <v>1643</v>
      </c>
      <c r="C15" s="519">
        <v>10</v>
      </c>
      <c r="D15" s="519" t="s">
        <v>871</v>
      </c>
      <c r="E15" s="481">
        <v>174</v>
      </c>
      <c r="F15" s="481" t="s">
        <v>1635</v>
      </c>
      <c r="G15" s="481">
        <v>11</v>
      </c>
      <c r="H15" s="482">
        <v>20000</v>
      </c>
      <c r="I15" s="483">
        <f t="shared" si="0"/>
        <v>200000</v>
      </c>
      <c r="J15" s="483">
        <v>60000</v>
      </c>
      <c r="K15" s="774">
        <v>80000</v>
      </c>
      <c r="L15" s="774">
        <v>60000</v>
      </c>
      <c r="M15" s="463" t="s">
        <v>1221</v>
      </c>
    </row>
    <row r="16" spans="1:13" ht="60" x14ac:dyDescent="0.25">
      <c r="A16" s="1405"/>
      <c r="B16" s="484" t="s">
        <v>1644</v>
      </c>
      <c r="C16" s="518">
        <v>1</v>
      </c>
      <c r="D16" s="518" t="s">
        <v>871</v>
      </c>
      <c r="E16" s="485">
        <v>191</v>
      </c>
      <c r="F16" s="486" t="s">
        <v>1635</v>
      </c>
      <c r="G16" s="485">
        <v>11</v>
      </c>
      <c r="H16" s="487">
        <v>400374</v>
      </c>
      <c r="I16" s="488">
        <f t="shared" si="0"/>
        <v>400374</v>
      </c>
      <c r="J16" s="488">
        <v>0</v>
      </c>
      <c r="K16" s="775">
        <v>0</v>
      </c>
      <c r="L16" s="775">
        <v>400374</v>
      </c>
      <c r="M16" s="464" t="s">
        <v>1221</v>
      </c>
    </row>
    <row r="17" spans="1:13" ht="60" x14ac:dyDescent="0.25">
      <c r="A17" s="1405"/>
      <c r="B17" s="480" t="s">
        <v>1645</v>
      </c>
      <c r="C17" s="519">
        <v>4</v>
      </c>
      <c r="D17" s="519" t="s">
        <v>871</v>
      </c>
      <c r="E17" s="481">
        <v>194</v>
      </c>
      <c r="F17" s="481" t="s">
        <v>1635</v>
      </c>
      <c r="G17" s="481">
        <v>11</v>
      </c>
      <c r="H17" s="482">
        <v>500</v>
      </c>
      <c r="I17" s="483">
        <f t="shared" si="0"/>
        <v>2000</v>
      </c>
      <c r="J17" s="483">
        <v>500</v>
      </c>
      <c r="K17" s="774">
        <v>1000</v>
      </c>
      <c r="L17" s="774">
        <v>500</v>
      </c>
      <c r="M17" s="463" t="s">
        <v>1221</v>
      </c>
    </row>
    <row r="18" spans="1:13" ht="60" x14ac:dyDescent="0.25">
      <c r="A18" s="1405"/>
      <c r="B18" s="484" t="s">
        <v>1646</v>
      </c>
      <c r="C18" s="518">
        <v>10</v>
      </c>
      <c r="D18" s="518" t="s">
        <v>871</v>
      </c>
      <c r="E18" s="485">
        <v>195</v>
      </c>
      <c r="F18" s="486" t="s">
        <v>1635</v>
      </c>
      <c r="G18" s="485">
        <v>11</v>
      </c>
      <c r="H18" s="487">
        <v>300</v>
      </c>
      <c r="I18" s="488">
        <f t="shared" si="0"/>
        <v>3000</v>
      </c>
      <c r="J18" s="488">
        <v>3000</v>
      </c>
      <c r="K18" s="775">
        <v>0</v>
      </c>
      <c r="L18" s="775">
        <v>0</v>
      </c>
      <c r="M18" s="464" t="s">
        <v>1221</v>
      </c>
    </row>
    <row r="19" spans="1:13" ht="60" x14ac:dyDescent="0.25">
      <c r="A19" s="1405"/>
      <c r="B19" s="480" t="s">
        <v>1647</v>
      </c>
      <c r="C19" s="519">
        <v>12</v>
      </c>
      <c r="D19" s="519" t="s">
        <v>871</v>
      </c>
      <c r="E19" s="481">
        <v>196</v>
      </c>
      <c r="F19" s="481" t="s">
        <v>1635</v>
      </c>
      <c r="G19" s="481">
        <v>11</v>
      </c>
      <c r="H19" s="482">
        <v>14000</v>
      </c>
      <c r="I19" s="483">
        <f t="shared" si="0"/>
        <v>168000</v>
      </c>
      <c r="J19" s="483">
        <v>56000</v>
      </c>
      <c r="K19" s="774">
        <v>56000</v>
      </c>
      <c r="L19" s="774">
        <v>56000</v>
      </c>
      <c r="M19" s="463" t="s">
        <v>1221</v>
      </c>
    </row>
    <row r="20" spans="1:13" ht="60" x14ac:dyDescent="0.25">
      <c r="A20" s="1405"/>
      <c r="B20" s="484" t="s">
        <v>1648</v>
      </c>
      <c r="C20" s="518">
        <v>12</v>
      </c>
      <c r="D20" s="518" t="s">
        <v>871</v>
      </c>
      <c r="E20" s="485">
        <v>197</v>
      </c>
      <c r="F20" s="486" t="s">
        <v>1635</v>
      </c>
      <c r="G20" s="485">
        <v>11</v>
      </c>
      <c r="H20" s="487">
        <v>10000</v>
      </c>
      <c r="I20" s="488">
        <f t="shared" si="0"/>
        <v>120000</v>
      </c>
      <c r="J20" s="488">
        <v>40000</v>
      </c>
      <c r="K20" s="775">
        <v>40000</v>
      </c>
      <c r="L20" s="775">
        <v>40000</v>
      </c>
      <c r="M20" s="464" t="s">
        <v>1221</v>
      </c>
    </row>
    <row r="21" spans="1:13" ht="60" x14ac:dyDescent="0.25">
      <c r="A21" s="1405"/>
      <c r="B21" s="480" t="s">
        <v>1649</v>
      </c>
      <c r="C21" s="519">
        <v>25</v>
      </c>
      <c r="D21" s="519" t="s">
        <v>1650</v>
      </c>
      <c r="E21" s="481">
        <v>183</v>
      </c>
      <c r="F21" s="481">
        <v>9687</v>
      </c>
      <c r="G21" s="481">
        <v>11</v>
      </c>
      <c r="H21" s="482">
        <v>6500</v>
      </c>
      <c r="I21" s="483">
        <f t="shared" si="0"/>
        <v>162500</v>
      </c>
      <c r="J21" s="483">
        <v>32500</v>
      </c>
      <c r="K21" s="774">
        <v>65000</v>
      </c>
      <c r="L21" s="774">
        <v>65000</v>
      </c>
      <c r="M21" s="463" t="s">
        <v>1221</v>
      </c>
    </row>
    <row r="22" spans="1:13" ht="60" x14ac:dyDescent="0.25">
      <c r="A22" s="1405"/>
      <c r="B22" s="484" t="s">
        <v>1651</v>
      </c>
      <c r="C22" s="518">
        <v>12</v>
      </c>
      <c r="D22" s="518" t="s">
        <v>1650</v>
      </c>
      <c r="E22" s="485">
        <v>189</v>
      </c>
      <c r="F22" s="486">
        <v>3412</v>
      </c>
      <c r="G22" s="485">
        <v>11</v>
      </c>
      <c r="H22" s="487">
        <v>5000</v>
      </c>
      <c r="I22" s="488">
        <f t="shared" si="0"/>
        <v>60000</v>
      </c>
      <c r="J22" s="488">
        <v>20000</v>
      </c>
      <c r="K22" s="775">
        <v>20000</v>
      </c>
      <c r="L22" s="775">
        <v>20000</v>
      </c>
      <c r="M22" s="464" t="s">
        <v>1221</v>
      </c>
    </row>
    <row r="23" spans="1:13" ht="60" x14ac:dyDescent="0.25">
      <c r="A23" s="1405"/>
      <c r="B23" s="480" t="s">
        <v>1652</v>
      </c>
      <c r="C23" s="519">
        <v>60</v>
      </c>
      <c r="D23" s="519" t="s">
        <v>1650</v>
      </c>
      <c r="E23" s="481">
        <v>189</v>
      </c>
      <c r="F23" s="481">
        <v>41140</v>
      </c>
      <c r="G23" s="481">
        <v>11</v>
      </c>
      <c r="H23" s="482">
        <v>5000</v>
      </c>
      <c r="I23" s="483">
        <f t="shared" si="0"/>
        <v>300000</v>
      </c>
      <c r="J23" s="483">
        <v>100000</v>
      </c>
      <c r="K23" s="774">
        <v>100000</v>
      </c>
      <c r="L23" s="774">
        <v>100000</v>
      </c>
      <c r="M23" s="463" t="s">
        <v>1221</v>
      </c>
    </row>
    <row r="24" spans="1:13" ht="60" x14ac:dyDescent="0.25">
      <c r="A24" s="1405"/>
      <c r="B24" s="484" t="s">
        <v>1653</v>
      </c>
      <c r="C24" s="518">
        <v>200</v>
      </c>
      <c r="D24" s="518" t="s">
        <v>1654</v>
      </c>
      <c r="E24" s="485">
        <v>211</v>
      </c>
      <c r="F24" s="486">
        <v>4877</v>
      </c>
      <c r="G24" s="485">
        <v>11</v>
      </c>
      <c r="H24" s="487">
        <v>14</v>
      </c>
      <c r="I24" s="488">
        <f t="shared" si="0"/>
        <v>2800</v>
      </c>
      <c r="J24" s="488">
        <v>2800</v>
      </c>
      <c r="K24" s="775">
        <v>0</v>
      </c>
      <c r="L24" s="775">
        <v>0</v>
      </c>
      <c r="M24" s="464" t="s">
        <v>1221</v>
      </c>
    </row>
    <row r="25" spans="1:13" ht="60" x14ac:dyDescent="0.25">
      <c r="A25" s="1405"/>
      <c r="B25" s="480" t="s">
        <v>1655</v>
      </c>
      <c r="C25" s="519">
        <v>700</v>
      </c>
      <c r="D25" s="519" t="s">
        <v>1656</v>
      </c>
      <c r="E25" s="481">
        <v>211</v>
      </c>
      <c r="F25" s="481">
        <v>2405</v>
      </c>
      <c r="G25" s="481">
        <v>11</v>
      </c>
      <c r="H25" s="482">
        <v>18</v>
      </c>
      <c r="I25" s="483">
        <f t="shared" si="0"/>
        <v>12600</v>
      </c>
      <c r="J25" s="483">
        <v>12600</v>
      </c>
      <c r="K25" s="774">
        <v>0</v>
      </c>
      <c r="L25" s="774">
        <v>0</v>
      </c>
      <c r="M25" s="463" t="s">
        <v>1221</v>
      </c>
    </row>
    <row r="26" spans="1:13" ht="60" x14ac:dyDescent="0.25">
      <c r="A26" s="1405"/>
      <c r="B26" s="484" t="s">
        <v>1657</v>
      </c>
      <c r="C26" s="518">
        <v>700</v>
      </c>
      <c r="D26" s="518" t="s">
        <v>1658</v>
      </c>
      <c r="E26" s="485">
        <v>211</v>
      </c>
      <c r="F26" s="486">
        <v>3505</v>
      </c>
      <c r="G26" s="485">
        <v>11</v>
      </c>
      <c r="H26" s="487">
        <v>34</v>
      </c>
      <c r="I26" s="488">
        <f t="shared" si="0"/>
        <v>23800</v>
      </c>
      <c r="J26" s="488">
        <v>23800</v>
      </c>
      <c r="K26" s="775">
        <v>0</v>
      </c>
      <c r="L26" s="775">
        <v>0</v>
      </c>
      <c r="M26" s="464" t="s">
        <v>1221</v>
      </c>
    </row>
    <row r="27" spans="1:13" ht="60" x14ac:dyDescent="0.25">
      <c r="A27" s="1405"/>
      <c r="B27" s="480" t="s">
        <v>1657</v>
      </c>
      <c r="C27" s="519">
        <v>300</v>
      </c>
      <c r="D27" s="519" t="s">
        <v>1659</v>
      </c>
      <c r="E27" s="481">
        <v>211</v>
      </c>
      <c r="F27" s="481">
        <v>3602</v>
      </c>
      <c r="G27" s="481">
        <v>11</v>
      </c>
      <c r="H27" s="482">
        <v>58</v>
      </c>
      <c r="I27" s="483">
        <f t="shared" si="0"/>
        <v>17400</v>
      </c>
      <c r="J27" s="483">
        <v>17400</v>
      </c>
      <c r="K27" s="774">
        <v>0</v>
      </c>
      <c r="L27" s="774">
        <v>0</v>
      </c>
      <c r="M27" s="463" t="s">
        <v>1221</v>
      </c>
    </row>
    <row r="28" spans="1:13" ht="60" x14ac:dyDescent="0.25">
      <c r="A28" s="1405"/>
      <c r="B28" s="484" t="s">
        <v>1660</v>
      </c>
      <c r="C28" s="518">
        <v>500</v>
      </c>
      <c r="D28" s="518" t="s">
        <v>1661</v>
      </c>
      <c r="E28" s="485">
        <v>211</v>
      </c>
      <c r="F28" s="486">
        <v>26395</v>
      </c>
      <c r="G28" s="485">
        <v>11</v>
      </c>
      <c r="H28" s="487">
        <v>50</v>
      </c>
      <c r="I28" s="488">
        <f t="shared" si="0"/>
        <v>25000</v>
      </c>
      <c r="J28" s="488">
        <v>5800</v>
      </c>
      <c r="K28" s="775">
        <v>9600</v>
      </c>
      <c r="L28" s="775">
        <v>9600</v>
      </c>
      <c r="M28" s="464" t="s">
        <v>1221</v>
      </c>
    </row>
    <row r="29" spans="1:13" ht="60" x14ac:dyDescent="0.25">
      <c r="A29" s="1405"/>
      <c r="B29" s="480" t="s">
        <v>1662</v>
      </c>
      <c r="C29" s="519">
        <v>1000</v>
      </c>
      <c r="D29" s="519" t="s">
        <v>1661</v>
      </c>
      <c r="E29" s="481">
        <v>211</v>
      </c>
      <c r="F29" s="481">
        <v>3552</v>
      </c>
      <c r="G29" s="481">
        <v>11</v>
      </c>
      <c r="H29" s="482">
        <v>10</v>
      </c>
      <c r="I29" s="483">
        <f t="shared" si="0"/>
        <v>10000</v>
      </c>
      <c r="J29" s="483">
        <v>3000</v>
      </c>
      <c r="K29" s="774">
        <v>4000</v>
      </c>
      <c r="L29" s="774">
        <v>3000</v>
      </c>
      <c r="M29" s="463" t="s">
        <v>1221</v>
      </c>
    </row>
    <row r="30" spans="1:13" ht="60" x14ac:dyDescent="0.25">
      <c r="A30" s="1405"/>
      <c r="B30" s="484" t="s">
        <v>1663</v>
      </c>
      <c r="C30" s="518">
        <v>300</v>
      </c>
      <c r="D30" s="518" t="s">
        <v>1664</v>
      </c>
      <c r="E30" s="485">
        <v>211</v>
      </c>
      <c r="F30" s="486">
        <v>21417</v>
      </c>
      <c r="G30" s="485">
        <v>11</v>
      </c>
      <c r="H30" s="487">
        <v>18</v>
      </c>
      <c r="I30" s="488">
        <f t="shared" si="0"/>
        <v>5400</v>
      </c>
      <c r="J30" s="488">
        <v>5400</v>
      </c>
      <c r="K30" s="775">
        <v>0</v>
      </c>
      <c r="L30" s="775">
        <v>0</v>
      </c>
      <c r="M30" s="464" t="s">
        <v>1221</v>
      </c>
    </row>
    <row r="31" spans="1:13" ht="60" x14ac:dyDescent="0.25">
      <c r="A31" s="1405"/>
      <c r="B31" s="480" t="s">
        <v>1665</v>
      </c>
      <c r="C31" s="519">
        <v>50</v>
      </c>
      <c r="D31" s="519" t="s">
        <v>1666</v>
      </c>
      <c r="E31" s="481">
        <v>233</v>
      </c>
      <c r="F31" s="481">
        <v>38177</v>
      </c>
      <c r="G31" s="481">
        <v>11</v>
      </c>
      <c r="H31" s="482">
        <v>350</v>
      </c>
      <c r="I31" s="483">
        <f t="shared" si="0"/>
        <v>17500</v>
      </c>
      <c r="J31" s="483">
        <v>17500</v>
      </c>
      <c r="K31" s="774">
        <v>0</v>
      </c>
      <c r="L31" s="774">
        <v>0</v>
      </c>
      <c r="M31" s="463" t="s">
        <v>1221</v>
      </c>
    </row>
    <row r="32" spans="1:13" ht="60" x14ac:dyDescent="0.25">
      <c r="A32" s="1405"/>
      <c r="B32" s="484" t="s">
        <v>1665</v>
      </c>
      <c r="C32" s="518">
        <v>50</v>
      </c>
      <c r="D32" s="518" t="s">
        <v>1666</v>
      </c>
      <c r="E32" s="485">
        <v>233</v>
      </c>
      <c r="F32" s="486">
        <v>38176</v>
      </c>
      <c r="G32" s="485">
        <v>11</v>
      </c>
      <c r="H32" s="487">
        <v>350</v>
      </c>
      <c r="I32" s="488">
        <f t="shared" si="0"/>
        <v>17500</v>
      </c>
      <c r="J32" s="488">
        <v>0</v>
      </c>
      <c r="K32" s="775">
        <v>17500</v>
      </c>
      <c r="L32" s="775">
        <v>0</v>
      </c>
      <c r="M32" s="464" t="s">
        <v>1221</v>
      </c>
    </row>
    <row r="33" spans="1:13" ht="60" x14ac:dyDescent="0.25">
      <c r="A33" s="1405"/>
      <c r="B33" s="480" t="s">
        <v>1667</v>
      </c>
      <c r="C33" s="519">
        <v>50</v>
      </c>
      <c r="D33" s="519" t="s">
        <v>1650</v>
      </c>
      <c r="E33" s="481">
        <v>233</v>
      </c>
      <c r="F33" s="481">
        <v>41152</v>
      </c>
      <c r="G33" s="481">
        <v>11</v>
      </c>
      <c r="H33" s="482">
        <v>250</v>
      </c>
      <c r="I33" s="483">
        <f t="shared" si="0"/>
        <v>12500</v>
      </c>
      <c r="J33" s="483">
        <v>0</v>
      </c>
      <c r="K33" s="774">
        <v>12500</v>
      </c>
      <c r="L33" s="774">
        <v>0</v>
      </c>
      <c r="M33" s="463" t="s">
        <v>1221</v>
      </c>
    </row>
    <row r="34" spans="1:13" ht="60" x14ac:dyDescent="0.25">
      <c r="A34" s="1405"/>
      <c r="B34" s="484" t="s">
        <v>1667</v>
      </c>
      <c r="C34" s="518">
        <v>50</v>
      </c>
      <c r="D34" s="518" t="s">
        <v>1650</v>
      </c>
      <c r="E34" s="485">
        <v>233</v>
      </c>
      <c r="F34" s="486">
        <v>9677</v>
      </c>
      <c r="G34" s="485">
        <v>11</v>
      </c>
      <c r="H34" s="487">
        <v>50</v>
      </c>
      <c r="I34" s="488">
        <f t="shared" si="0"/>
        <v>2500</v>
      </c>
      <c r="J34" s="488">
        <v>0</v>
      </c>
      <c r="K34" s="775">
        <v>2500</v>
      </c>
      <c r="L34" s="775">
        <v>0</v>
      </c>
      <c r="M34" s="464" t="s">
        <v>1221</v>
      </c>
    </row>
    <row r="35" spans="1:13" ht="60" x14ac:dyDescent="0.25">
      <c r="A35" s="1405"/>
      <c r="B35" s="480" t="s">
        <v>1668</v>
      </c>
      <c r="C35" s="519">
        <v>200</v>
      </c>
      <c r="D35" s="519" t="s">
        <v>1650</v>
      </c>
      <c r="E35" s="481">
        <v>233</v>
      </c>
      <c r="F35" s="481">
        <v>40276</v>
      </c>
      <c r="G35" s="481">
        <v>11</v>
      </c>
      <c r="H35" s="482">
        <v>75</v>
      </c>
      <c r="I35" s="483">
        <f t="shared" si="0"/>
        <v>15000</v>
      </c>
      <c r="J35" s="483">
        <v>0</v>
      </c>
      <c r="K35" s="774">
        <v>15000</v>
      </c>
      <c r="L35" s="774">
        <v>0</v>
      </c>
      <c r="M35" s="463" t="s">
        <v>1221</v>
      </c>
    </row>
    <row r="36" spans="1:13" ht="60" x14ac:dyDescent="0.25">
      <c r="A36" s="1405"/>
      <c r="B36" s="484" t="s">
        <v>1669</v>
      </c>
      <c r="C36" s="518">
        <v>800</v>
      </c>
      <c r="D36" s="518" t="s">
        <v>1670</v>
      </c>
      <c r="E36" s="485">
        <v>241</v>
      </c>
      <c r="F36" s="486">
        <v>32317</v>
      </c>
      <c r="G36" s="485">
        <v>11</v>
      </c>
      <c r="H36" s="487">
        <v>45</v>
      </c>
      <c r="I36" s="488">
        <f t="shared" si="0"/>
        <v>36000</v>
      </c>
      <c r="J36" s="488">
        <v>0</v>
      </c>
      <c r="K36" s="775">
        <v>36000</v>
      </c>
      <c r="L36" s="775">
        <v>0</v>
      </c>
      <c r="M36" s="464" t="s">
        <v>1221</v>
      </c>
    </row>
    <row r="37" spans="1:13" ht="60" x14ac:dyDescent="0.25">
      <c r="A37" s="1405"/>
      <c r="B37" s="480" t="s">
        <v>1669</v>
      </c>
      <c r="C37" s="519">
        <v>1500</v>
      </c>
      <c r="D37" s="519" t="s">
        <v>1670</v>
      </c>
      <c r="E37" s="481">
        <v>241</v>
      </c>
      <c r="F37" s="481">
        <v>32323</v>
      </c>
      <c r="G37" s="481">
        <v>11</v>
      </c>
      <c r="H37" s="482">
        <v>35</v>
      </c>
      <c r="I37" s="483">
        <f t="shared" si="0"/>
        <v>52500</v>
      </c>
      <c r="J37" s="483">
        <v>0</v>
      </c>
      <c r="K37" s="774">
        <v>52500</v>
      </c>
      <c r="L37" s="774">
        <v>0</v>
      </c>
      <c r="M37" s="463" t="s">
        <v>1221</v>
      </c>
    </row>
    <row r="38" spans="1:13" ht="60" x14ac:dyDescent="0.25">
      <c r="A38" s="1405"/>
      <c r="B38" s="484" t="s">
        <v>1671</v>
      </c>
      <c r="C38" s="518">
        <v>50</v>
      </c>
      <c r="D38" s="518" t="s">
        <v>1672</v>
      </c>
      <c r="E38" s="485">
        <v>243</v>
      </c>
      <c r="F38" s="486">
        <v>34544</v>
      </c>
      <c r="G38" s="485">
        <v>11</v>
      </c>
      <c r="H38" s="487">
        <v>75</v>
      </c>
      <c r="I38" s="488">
        <f t="shared" si="0"/>
        <v>3750</v>
      </c>
      <c r="J38" s="488">
        <v>0</v>
      </c>
      <c r="K38" s="775">
        <v>3750</v>
      </c>
      <c r="L38" s="775">
        <v>0</v>
      </c>
      <c r="M38" s="464" t="s">
        <v>1221</v>
      </c>
    </row>
    <row r="39" spans="1:13" ht="60" x14ac:dyDescent="0.25">
      <c r="A39" s="1405"/>
      <c r="B39" s="480" t="s">
        <v>1671</v>
      </c>
      <c r="C39" s="519">
        <v>50</v>
      </c>
      <c r="D39" s="519" t="s">
        <v>1672</v>
      </c>
      <c r="E39" s="481">
        <v>243</v>
      </c>
      <c r="F39" s="481">
        <v>34543</v>
      </c>
      <c r="G39" s="481">
        <v>11</v>
      </c>
      <c r="H39" s="482">
        <v>100</v>
      </c>
      <c r="I39" s="483">
        <f t="shared" si="0"/>
        <v>5000</v>
      </c>
      <c r="J39" s="483">
        <v>0</v>
      </c>
      <c r="K39" s="774">
        <v>5000</v>
      </c>
      <c r="L39" s="774">
        <v>0</v>
      </c>
      <c r="M39" s="463" t="s">
        <v>1221</v>
      </c>
    </row>
    <row r="40" spans="1:13" ht="60" x14ac:dyDescent="0.25">
      <c r="A40" s="1405"/>
      <c r="B40" s="484" t="s">
        <v>1673</v>
      </c>
      <c r="C40" s="518">
        <v>150</v>
      </c>
      <c r="D40" s="518" t="s">
        <v>1674</v>
      </c>
      <c r="E40" s="485">
        <v>243</v>
      </c>
      <c r="F40" s="486">
        <v>2193</v>
      </c>
      <c r="G40" s="485">
        <v>11</v>
      </c>
      <c r="H40" s="487">
        <v>10</v>
      </c>
      <c r="I40" s="488">
        <f t="shared" si="0"/>
        <v>1500</v>
      </c>
      <c r="J40" s="488">
        <v>0</v>
      </c>
      <c r="K40" s="775">
        <v>1500</v>
      </c>
      <c r="L40" s="775">
        <v>0</v>
      </c>
      <c r="M40" s="464" t="s">
        <v>1221</v>
      </c>
    </row>
    <row r="41" spans="1:13" ht="60" x14ac:dyDescent="0.25">
      <c r="A41" s="1405"/>
      <c r="B41" s="480" t="s">
        <v>1675</v>
      </c>
      <c r="C41" s="519">
        <v>100</v>
      </c>
      <c r="D41" s="519" t="s">
        <v>1676</v>
      </c>
      <c r="E41" s="481">
        <v>243</v>
      </c>
      <c r="F41" s="481">
        <v>34578</v>
      </c>
      <c r="G41" s="481">
        <v>11</v>
      </c>
      <c r="H41" s="482">
        <v>10</v>
      </c>
      <c r="I41" s="483">
        <f t="shared" si="0"/>
        <v>1000</v>
      </c>
      <c r="J41" s="483">
        <v>0</v>
      </c>
      <c r="K41" s="774">
        <v>1000</v>
      </c>
      <c r="L41" s="774">
        <v>0</v>
      </c>
      <c r="M41" s="463" t="s">
        <v>1221</v>
      </c>
    </row>
    <row r="42" spans="1:13" ht="60" x14ac:dyDescent="0.25">
      <c r="A42" s="1405"/>
      <c r="B42" s="484" t="s">
        <v>1677</v>
      </c>
      <c r="C42" s="518">
        <v>800</v>
      </c>
      <c r="D42" s="518" t="s">
        <v>1678</v>
      </c>
      <c r="E42" s="485">
        <v>243</v>
      </c>
      <c r="F42" s="486">
        <v>61395</v>
      </c>
      <c r="G42" s="485">
        <v>11</v>
      </c>
      <c r="H42" s="487">
        <v>20</v>
      </c>
      <c r="I42" s="488">
        <f t="shared" si="0"/>
        <v>16000</v>
      </c>
      <c r="J42" s="488">
        <v>0</v>
      </c>
      <c r="K42" s="775">
        <v>16000</v>
      </c>
      <c r="L42" s="775">
        <v>0</v>
      </c>
      <c r="M42" s="464" t="s">
        <v>1221</v>
      </c>
    </row>
    <row r="43" spans="1:13" ht="60" x14ac:dyDescent="0.25">
      <c r="A43" s="1405"/>
      <c r="B43" s="480" t="s">
        <v>1679</v>
      </c>
      <c r="C43" s="519">
        <v>200</v>
      </c>
      <c r="D43" s="519" t="s">
        <v>1680</v>
      </c>
      <c r="E43" s="481">
        <v>243</v>
      </c>
      <c r="F43" s="481">
        <v>2201</v>
      </c>
      <c r="G43" s="481">
        <v>11</v>
      </c>
      <c r="H43" s="482">
        <v>9</v>
      </c>
      <c r="I43" s="483">
        <f t="shared" si="0"/>
        <v>1800</v>
      </c>
      <c r="J43" s="483">
        <v>0</v>
      </c>
      <c r="K43" s="774">
        <v>1800</v>
      </c>
      <c r="L43" s="774">
        <v>0</v>
      </c>
      <c r="M43" s="463" t="s">
        <v>1221</v>
      </c>
    </row>
    <row r="44" spans="1:13" ht="60" x14ac:dyDescent="0.25">
      <c r="A44" s="1405"/>
      <c r="B44" s="484" t="s">
        <v>1681</v>
      </c>
      <c r="C44" s="518">
        <v>40</v>
      </c>
      <c r="D44" s="518" t="s">
        <v>1682</v>
      </c>
      <c r="E44" s="485">
        <v>243</v>
      </c>
      <c r="F44" s="486">
        <v>26910</v>
      </c>
      <c r="G44" s="485">
        <v>11</v>
      </c>
      <c r="H44" s="487">
        <v>50</v>
      </c>
      <c r="I44" s="488">
        <f t="shared" si="0"/>
        <v>2000</v>
      </c>
      <c r="J44" s="488">
        <v>0</v>
      </c>
      <c r="K44" s="775">
        <v>2000</v>
      </c>
      <c r="L44" s="775">
        <v>0</v>
      </c>
      <c r="M44" s="464" t="s">
        <v>1221</v>
      </c>
    </row>
    <row r="45" spans="1:13" ht="60" x14ac:dyDescent="0.25">
      <c r="A45" s="1405"/>
      <c r="B45" s="480" t="s">
        <v>1683</v>
      </c>
      <c r="C45" s="519">
        <v>600</v>
      </c>
      <c r="D45" s="519" t="s">
        <v>1672</v>
      </c>
      <c r="E45" s="481">
        <v>243</v>
      </c>
      <c r="F45" s="481">
        <v>2188</v>
      </c>
      <c r="G45" s="481">
        <v>11</v>
      </c>
      <c r="H45" s="482">
        <v>1</v>
      </c>
      <c r="I45" s="483">
        <f t="shared" si="0"/>
        <v>600</v>
      </c>
      <c r="J45" s="483">
        <v>0</v>
      </c>
      <c r="K45" s="774">
        <v>600</v>
      </c>
      <c r="L45" s="774">
        <v>0</v>
      </c>
      <c r="M45" s="463" t="s">
        <v>1221</v>
      </c>
    </row>
    <row r="46" spans="1:13" ht="60" x14ac:dyDescent="0.25">
      <c r="A46" s="1405"/>
      <c r="B46" s="484" t="s">
        <v>1683</v>
      </c>
      <c r="C46" s="518">
        <v>630</v>
      </c>
      <c r="D46" s="518" t="s">
        <v>1684</v>
      </c>
      <c r="E46" s="485">
        <v>243</v>
      </c>
      <c r="F46" s="486">
        <v>4811</v>
      </c>
      <c r="G46" s="485">
        <v>11</v>
      </c>
      <c r="H46" s="487">
        <v>1</v>
      </c>
      <c r="I46" s="488">
        <f t="shared" si="0"/>
        <v>630</v>
      </c>
      <c r="J46" s="488">
        <v>0</v>
      </c>
      <c r="K46" s="775">
        <v>630</v>
      </c>
      <c r="L46" s="775">
        <v>0</v>
      </c>
      <c r="M46" s="464" t="s">
        <v>1221</v>
      </c>
    </row>
    <row r="47" spans="1:13" ht="60" x14ac:dyDescent="0.25">
      <c r="A47" s="1405"/>
      <c r="B47" s="480" t="s">
        <v>1683</v>
      </c>
      <c r="C47" s="519">
        <v>500</v>
      </c>
      <c r="D47" s="519" t="s">
        <v>1672</v>
      </c>
      <c r="E47" s="481">
        <v>243</v>
      </c>
      <c r="F47" s="481">
        <v>2204</v>
      </c>
      <c r="G47" s="481">
        <v>11</v>
      </c>
      <c r="H47" s="482">
        <v>1</v>
      </c>
      <c r="I47" s="483">
        <f t="shared" si="0"/>
        <v>500</v>
      </c>
      <c r="J47" s="483">
        <v>0</v>
      </c>
      <c r="K47" s="774">
        <v>500</v>
      </c>
      <c r="L47" s="774">
        <v>0</v>
      </c>
      <c r="M47" s="463" t="s">
        <v>1221</v>
      </c>
    </row>
    <row r="48" spans="1:13" ht="60" x14ac:dyDescent="0.25">
      <c r="A48" s="1405"/>
      <c r="B48" s="484" t="s">
        <v>1685</v>
      </c>
      <c r="C48" s="518">
        <v>400</v>
      </c>
      <c r="D48" s="518" t="s">
        <v>1650</v>
      </c>
      <c r="E48" s="485">
        <v>243</v>
      </c>
      <c r="F48" s="486">
        <v>35490</v>
      </c>
      <c r="G48" s="485">
        <v>11</v>
      </c>
      <c r="H48" s="487">
        <v>40</v>
      </c>
      <c r="I48" s="488">
        <f t="shared" si="0"/>
        <v>16000</v>
      </c>
      <c r="J48" s="488">
        <v>0</v>
      </c>
      <c r="K48" s="775">
        <v>16000</v>
      </c>
      <c r="L48" s="775">
        <v>0</v>
      </c>
      <c r="M48" s="464" t="s">
        <v>1221</v>
      </c>
    </row>
    <row r="49" spans="1:13" ht="60" x14ac:dyDescent="0.25">
      <c r="A49" s="1405"/>
      <c r="B49" s="480" t="s">
        <v>1686</v>
      </c>
      <c r="C49" s="519">
        <v>500</v>
      </c>
      <c r="D49" s="519" t="s">
        <v>1650</v>
      </c>
      <c r="E49" s="481">
        <v>244</v>
      </c>
      <c r="F49" s="481">
        <v>2209</v>
      </c>
      <c r="G49" s="481">
        <v>11</v>
      </c>
      <c r="H49" s="482">
        <v>20</v>
      </c>
      <c r="I49" s="483">
        <f t="shared" si="0"/>
        <v>10000</v>
      </c>
      <c r="J49" s="483">
        <v>0</v>
      </c>
      <c r="K49" s="774">
        <v>10000</v>
      </c>
      <c r="L49" s="774">
        <v>0</v>
      </c>
      <c r="M49" s="463" t="s">
        <v>1221</v>
      </c>
    </row>
    <row r="50" spans="1:13" ht="60" x14ac:dyDescent="0.25">
      <c r="A50" s="1405"/>
      <c r="B50" s="484" t="s">
        <v>1686</v>
      </c>
      <c r="C50" s="518">
        <v>500</v>
      </c>
      <c r="D50" s="518" t="s">
        <v>1650</v>
      </c>
      <c r="E50" s="485">
        <v>244</v>
      </c>
      <c r="F50" s="486">
        <v>30253</v>
      </c>
      <c r="G50" s="485">
        <v>11</v>
      </c>
      <c r="H50" s="487">
        <v>15</v>
      </c>
      <c r="I50" s="488">
        <f t="shared" si="0"/>
        <v>7500</v>
      </c>
      <c r="J50" s="488">
        <v>0</v>
      </c>
      <c r="K50" s="775">
        <v>7500</v>
      </c>
      <c r="L50" s="775">
        <v>0</v>
      </c>
      <c r="M50" s="464" t="s">
        <v>1221</v>
      </c>
    </row>
    <row r="51" spans="1:13" ht="60" x14ac:dyDescent="0.25">
      <c r="A51" s="1405"/>
      <c r="B51" s="480" t="s">
        <v>1687</v>
      </c>
      <c r="C51" s="519">
        <v>40</v>
      </c>
      <c r="D51" s="519" t="s">
        <v>1688</v>
      </c>
      <c r="E51" s="481">
        <v>244</v>
      </c>
      <c r="F51" s="481">
        <v>8193</v>
      </c>
      <c r="G51" s="481">
        <v>11</v>
      </c>
      <c r="H51" s="482">
        <v>25</v>
      </c>
      <c r="I51" s="483">
        <f t="shared" si="0"/>
        <v>1000</v>
      </c>
      <c r="J51" s="483">
        <v>0</v>
      </c>
      <c r="K51" s="774">
        <v>1000</v>
      </c>
      <c r="L51" s="774">
        <v>0</v>
      </c>
      <c r="M51" s="463" t="s">
        <v>1221</v>
      </c>
    </row>
    <row r="52" spans="1:13" ht="60" x14ac:dyDescent="0.25">
      <c r="A52" s="1405"/>
      <c r="B52" s="484" t="s">
        <v>1689</v>
      </c>
      <c r="C52" s="518">
        <v>20</v>
      </c>
      <c r="D52" s="518" t="s">
        <v>1680</v>
      </c>
      <c r="E52" s="485">
        <v>244</v>
      </c>
      <c r="F52" s="486">
        <v>25941</v>
      </c>
      <c r="G52" s="485">
        <v>11</v>
      </c>
      <c r="H52" s="487">
        <v>30</v>
      </c>
      <c r="I52" s="488">
        <f t="shared" si="0"/>
        <v>600</v>
      </c>
      <c r="J52" s="488">
        <v>0</v>
      </c>
      <c r="K52" s="775">
        <v>600</v>
      </c>
      <c r="L52" s="775">
        <v>0</v>
      </c>
      <c r="M52" s="464" t="s">
        <v>1221</v>
      </c>
    </row>
    <row r="53" spans="1:13" ht="60" x14ac:dyDescent="0.25">
      <c r="A53" s="1405"/>
      <c r="B53" s="480" t="s">
        <v>1689</v>
      </c>
      <c r="C53" s="519">
        <v>50</v>
      </c>
      <c r="D53" s="519" t="s">
        <v>1680</v>
      </c>
      <c r="E53" s="481">
        <v>244</v>
      </c>
      <c r="F53" s="481">
        <v>2214</v>
      </c>
      <c r="G53" s="481">
        <v>11</v>
      </c>
      <c r="H53" s="482">
        <v>25</v>
      </c>
      <c r="I53" s="483">
        <f t="shared" si="0"/>
        <v>1250</v>
      </c>
      <c r="J53" s="483">
        <v>0</v>
      </c>
      <c r="K53" s="774">
        <v>1250</v>
      </c>
      <c r="L53" s="774">
        <v>0</v>
      </c>
      <c r="M53" s="463" t="s">
        <v>1221</v>
      </c>
    </row>
    <row r="54" spans="1:13" ht="60" x14ac:dyDescent="0.25">
      <c r="A54" s="1405"/>
      <c r="B54" s="484" t="s">
        <v>1690</v>
      </c>
      <c r="C54" s="518">
        <v>200</v>
      </c>
      <c r="D54" s="518" t="s">
        <v>1676</v>
      </c>
      <c r="E54" s="485">
        <v>244</v>
      </c>
      <c r="F54" s="486">
        <v>20346</v>
      </c>
      <c r="G54" s="485">
        <v>11</v>
      </c>
      <c r="H54" s="487">
        <v>20</v>
      </c>
      <c r="I54" s="488">
        <f t="shared" si="0"/>
        <v>4000</v>
      </c>
      <c r="J54" s="488">
        <v>0</v>
      </c>
      <c r="K54" s="775">
        <v>4000</v>
      </c>
      <c r="L54" s="775">
        <v>0</v>
      </c>
      <c r="M54" s="464" t="s">
        <v>1221</v>
      </c>
    </row>
    <row r="55" spans="1:13" ht="60" x14ac:dyDescent="0.25">
      <c r="A55" s="1405"/>
      <c r="B55" s="480" t="s">
        <v>1691</v>
      </c>
      <c r="C55" s="519">
        <v>200</v>
      </c>
      <c r="D55" s="519" t="s">
        <v>1650</v>
      </c>
      <c r="E55" s="481">
        <v>244</v>
      </c>
      <c r="F55" s="481">
        <v>2221</v>
      </c>
      <c r="G55" s="481">
        <v>11</v>
      </c>
      <c r="H55" s="482">
        <v>20</v>
      </c>
      <c r="I55" s="483">
        <f t="shared" si="0"/>
        <v>4000</v>
      </c>
      <c r="J55" s="483">
        <v>0</v>
      </c>
      <c r="K55" s="774">
        <v>4000</v>
      </c>
      <c r="L55" s="774">
        <v>0</v>
      </c>
      <c r="M55" s="463" t="s">
        <v>1221</v>
      </c>
    </row>
    <row r="56" spans="1:13" ht="60" x14ac:dyDescent="0.25">
      <c r="A56" s="1405"/>
      <c r="B56" s="484" t="s">
        <v>1692</v>
      </c>
      <c r="C56" s="518">
        <v>100</v>
      </c>
      <c r="D56" s="518" t="s">
        <v>1678</v>
      </c>
      <c r="E56" s="485">
        <v>244</v>
      </c>
      <c r="F56" s="486">
        <v>25928</v>
      </c>
      <c r="G56" s="485">
        <v>11</v>
      </c>
      <c r="H56" s="487">
        <v>5</v>
      </c>
      <c r="I56" s="488">
        <f t="shared" si="0"/>
        <v>500</v>
      </c>
      <c r="J56" s="488">
        <v>0</v>
      </c>
      <c r="K56" s="775">
        <v>500</v>
      </c>
      <c r="L56" s="775">
        <v>0</v>
      </c>
      <c r="M56" s="464" t="s">
        <v>1221</v>
      </c>
    </row>
    <row r="57" spans="1:13" ht="60" x14ac:dyDescent="0.25">
      <c r="A57" s="1405"/>
      <c r="B57" s="480" t="s">
        <v>1693</v>
      </c>
      <c r="C57" s="519">
        <v>5</v>
      </c>
      <c r="D57" s="519" t="s">
        <v>1650</v>
      </c>
      <c r="E57" s="481">
        <v>245</v>
      </c>
      <c r="F57" s="481">
        <v>3612</v>
      </c>
      <c r="G57" s="481">
        <v>11</v>
      </c>
      <c r="H57" s="482">
        <v>900</v>
      </c>
      <c r="I57" s="483">
        <f t="shared" si="0"/>
        <v>4500</v>
      </c>
      <c r="J57" s="483">
        <v>4500</v>
      </c>
      <c r="K57" s="774">
        <v>0</v>
      </c>
      <c r="L57" s="774">
        <v>0</v>
      </c>
      <c r="M57" s="463" t="s">
        <v>1221</v>
      </c>
    </row>
    <row r="58" spans="1:13" ht="60" x14ac:dyDescent="0.25">
      <c r="A58" s="1405"/>
      <c r="B58" s="484" t="s">
        <v>1694</v>
      </c>
      <c r="C58" s="518">
        <v>180</v>
      </c>
      <c r="D58" s="518" t="s">
        <v>1650</v>
      </c>
      <c r="E58" s="485">
        <v>253</v>
      </c>
      <c r="F58" s="486">
        <v>58010</v>
      </c>
      <c r="G58" s="485">
        <v>11</v>
      </c>
      <c r="H58" s="487">
        <v>1000</v>
      </c>
      <c r="I58" s="488">
        <f t="shared" si="0"/>
        <v>180000</v>
      </c>
      <c r="J58" s="488">
        <v>0</v>
      </c>
      <c r="K58" s="775">
        <v>0</v>
      </c>
      <c r="L58" s="775">
        <v>180000</v>
      </c>
      <c r="M58" s="464" t="s">
        <v>1221</v>
      </c>
    </row>
    <row r="59" spans="1:13" ht="60" x14ac:dyDescent="0.25">
      <c r="A59" s="1405"/>
      <c r="B59" s="480" t="s">
        <v>1695</v>
      </c>
      <c r="C59" s="519">
        <v>2000</v>
      </c>
      <c r="D59" s="519" t="s">
        <v>1696</v>
      </c>
      <c r="E59" s="481">
        <v>261</v>
      </c>
      <c r="F59" s="481">
        <v>28310</v>
      </c>
      <c r="G59" s="481">
        <v>11</v>
      </c>
      <c r="H59" s="482">
        <v>90</v>
      </c>
      <c r="I59" s="483">
        <f t="shared" si="0"/>
        <v>180000</v>
      </c>
      <c r="J59" s="483">
        <v>180000</v>
      </c>
      <c r="K59" s="774">
        <v>0</v>
      </c>
      <c r="L59" s="774">
        <v>0</v>
      </c>
      <c r="M59" s="463" t="s">
        <v>1221</v>
      </c>
    </row>
    <row r="60" spans="1:13" ht="60" x14ac:dyDescent="0.25">
      <c r="A60" s="1405"/>
      <c r="B60" s="484" t="s">
        <v>1697</v>
      </c>
      <c r="C60" s="518">
        <v>40</v>
      </c>
      <c r="D60" s="518" t="s">
        <v>1696</v>
      </c>
      <c r="E60" s="485">
        <v>261</v>
      </c>
      <c r="F60" s="486">
        <v>3619</v>
      </c>
      <c r="G60" s="485">
        <v>11</v>
      </c>
      <c r="H60" s="487">
        <v>40</v>
      </c>
      <c r="I60" s="488">
        <f t="shared" si="0"/>
        <v>1600</v>
      </c>
      <c r="J60" s="488">
        <v>0</v>
      </c>
      <c r="K60" s="775">
        <v>1600</v>
      </c>
      <c r="L60" s="775">
        <v>0</v>
      </c>
      <c r="M60" s="464" t="s">
        <v>1221</v>
      </c>
    </row>
    <row r="61" spans="1:13" ht="60" x14ac:dyDescent="0.25">
      <c r="A61" s="1405"/>
      <c r="B61" s="480" t="s">
        <v>1698</v>
      </c>
      <c r="C61" s="519">
        <v>5000</v>
      </c>
      <c r="D61" s="519" t="s">
        <v>1696</v>
      </c>
      <c r="E61" s="481">
        <v>261</v>
      </c>
      <c r="F61" s="481">
        <v>125597</v>
      </c>
      <c r="G61" s="481">
        <v>11</v>
      </c>
      <c r="H61" s="482">
        <v>40</v>
      </c>
      <c r="I61" s="483">
        <f t="shared" si="0"/>
        <v>200000</v>
      </c>
      <c r="J61" s="483">
        <v>200000</v>
      </c>
      <c r="K61" s="774">
        <v>0</v>
      </c>
      <c r="L61" s="774">
        <v>0</v>
      </c>
      <c r="M61" s="463" t="s">
        <v>1221</v>
      </c>
    </row>
    <row r="62" spans="1:13" ht="60" x14ac:dyDescent="0.25">
      <c r="A62" s="1405"/>
      <c r="B62" s="484" t="s">
        <v>1699</v>
      </c>
      <c r="C62" s="518">
        <v>25</v>
      </c>
      <c r="D62" s="518" t="s">
        <v>1700</v>
      </c>
      <c r="E62" s="485">
        <v>262</v>
      </c>
      <c r="F62" s="486">
        <v>42947</v>
      </c>
      <c r="G62" s="485">
        <v>11</v>
      </c>
      <c r="H62" s="487">
        <v>20</v>
      </c>
      <c r="I62" s="488">
        <f t="shared" si="0"/>
        <v>500</v>
      </c>
      <c r="J62" s="488">
        <v>0</v>
      </c>
      <c r="K62" s="775">
        <v>500</v>
      </c>
      <c r="L62" s="775">
        <v>0</v>
      </c>
      <c r="M62" s="464" t="s">
        <v>1221</v>
      </c>
    </row>
    <row r="63" spans="1:13" ht="60" x14ac:dyDescent="0.25">
      <c r="A63" s="1405"/>
      <c r="B63" s="480" t="s">
        <v>1699</v>
      </c>
      <c r="C63" s="519">
        <v>450</v>
      </c>
      <c r="D63" s="519" t="s">
        <v>1650</v>
      </c>
      <c r="E63" s="481">
        <v>262</v>
      </c>
      <c r="F63" s="481">
        <v>47321</v>
      </c>
      <c r="G63" s="481">
        <v>11</v>
      </c>
      <c r="H63" s="482">
        <v>50</v>
      </c>
      <c r="I63" s="483">
        <f t="shared" si="0"/>
        <v>22500</v>
      </c>
      <c r="J63" s="483">
        <v>0</v>
      </c>
      <c r="K63" s="774">
        <v>22500</v>
      </c>
      <c r="L63" s="774">
        <v>0</v>
      </c>
      <c r="M63" s="463" t="s">
        <v>1221</v>
      </c>
    </row>
    <row r="64" spans="1:13" ht="60" x14ac:dyDescent="0.25">
      <c r="A64" s="1405"/>
      <c r="B64" s="484" t="s">
        <v>1699</v>
      </c>
      <c r="C64" s="518">
        <v>40</v>
      </c>
      <c r="D64" s="518" t="s">
        <v>1701</v>
      </c>
      <c r="E64" s="485">
        <v>262</v>
      </c>
      <c r="F64" s="486">
        <v>30242</v>
      </c>
      <c r="G64" s="485">
        <v>11</v>
      </c>
      <c r="H64" s="487">
        <v>475</v>
      </c>
      <c r="I64" s="488">
        <f t="shared" si="0"/>
        <v>19000</v>
      </c>
      <c r="J64" s="488">
        <v>0</v>
      </c>
      <c r="K64" s="775">
        <v>19000</v>
      </c>
      <c r="L64" s="775">
        <v>0</v>
      </c>
      <c r="M64" s="464" t="s">
        <v>1221</v>
      </c>
    </row>
    <row r="65" spans="1:13" ht="60" x14ac:dyDescent="0.25">
      <c r="A65" s="1405"/>
      <c r="B65" s="480" t="s">
        <v>1699</v>
      </c>
      <c r="C65" s="519">
        <v>50</v>
      </c>
      <c r="D65" s="519" t="s">
        <v>1702</v>
      </c>
      <c r="E65" s="481">
        <v>262</v>
      </c>
      <c r="F65" s="481">
        <v>13509</v>
      </c>
      <c r="G65" s="481">
        <v>11</v>
      </c>
      <c r="H65" s="482">
        <v>450</v>
      </c>
      <c r="I65" s="483">
        <f t="shared" si="0"/>
        <v>22500</v>
      </c>
      <c r="J65" s="483">
        <v>0</v>
      </c>
      <c r="K65" s="774">
        <v>22500</v>
      </c>
      <c r="L65" s="774">
        <v>0</v>
      </c>
      <c r="M65" s="463" t="s">
        <v>1221</v>
      </c>
    </row>
    <row r="66" spans="1:13" ht="60" x14ac:dyDescent="0.25">
      <c r="A66" s="1405"/>
      <c r="B66" s="484" t="s">
        <v>1699</v>
      </c>
      <c r="C66" s="518">
        <v>50</v>
      </c>
      <c r="D66" s="518" t="s">
        <v>1701</v>
      </c>
      <c r="E66" s="485">
        <v>262</v>
      </c>
      <c r="F66" s="486">
        <v>13510</v>
      </c>
      <c r="G66" s="485">
        <v>11</v>
      </c>
      <c r="H66" s="487">
        <v>600</v>
      </c>
      <c r="I66" s="488">
        <f t="shared" si="0"/>
        <v>30000</v>
      </c>
      <c r="J66" s="488">
        <v>0</v>
      </c>
      <c r="K66" s="775">
        <v>30000</v>
      </c>
      <c r="L66" s="775">
        <v>0</v>
      </c>
      <c r="M66" s="464" t="s">
        <v>1221</v>
      </c>
    </row>
    <row r="67" spans="1:13" ht="60" x14ac:dyDescent="0.25">
      <c r="A67" s="1405"/>
      <c r="B67" s="480" t="s">
        <v>1703</v>
      </c>
      <c r="C67" s="519">
        <v>5000</v>
      </c>
      <c r="D67" s="519" t="s">
        <v>1704</v>
      </c>
      <c r="E67" s="481">
        <v>262</v>
      </c>
      <c r="F67" s="481">
        <v>33102</v>
      </c>
      <c r="G67" s="481">
        <v>11</v>
      </c>
      <c r="H67" s="482">
        <v>100</v>
      </c>
      <c r="I67" s="483">
        <f t="shared" si="0"/>
        <v>500000</v>
      </c>
      <c r="J67" s="483">
        <v>0</v>
      </c>
      <c r="K67" s="774">
        <v>500000</v>
      </c>
      <c r="L67" s="774">
        <v>0</v>
      </c>
      <c r="M67" s="463" t="s">
        <v>1221</v>
      </c>
    </row>
    <row r="68" spans="1:13" ht="60" x14ac:dyDescent="0.25">
      <c r="A68" s="1405"/>
      <c r="B68" s="484" t="s">
        <v>1703</v>
      </c>
      <c r="C68" s="518">
        <v>4040</v>
      </c>
      <c r="D68" s="518" t="s">
        <v>1704</v>
      </c>
      <c r="E68" s="485">
        <v>262</v>
      </c>
      <c r="F68" s="486">
        <v>38247</v>
      </c>
      <c r="G68" s="485">
        <v>11</v>
      </c>
      <c r="H68" s="487">
        <v>50</v>
      </c>
      <c r="I68" s="488">
        <f t="shared" si="0"/>
        <v>202000</v>
      </c>
      <c r="J68" s="488">
        <v>0</v>
      </c>
      <c r="K68" s="775">
        <v>202000</v>
      </c>
      <c r="L68" s="775">
        <v>0</v>
      </c>
      <c r="M68" s="464" t="s">
        <v>1221</v>
      </c>
    </row>
    <row r="69" spans="1:13" ht="60" x14ac:dyDescent="0.25">
      <c r="A69" s="1405"/>
      <c r="B69" s="480" t="s">
        <v>1705</v>
      </c>
      <c r="C69" s="519">
        <v>5</v>
      </c>
      <c r="D69" s="519" t="s">
        <v>1706</v>
      </c>
      <c r="E69" s="481">
        <v>262</v>
      </c>
      <c r="F69" s="481">
        <v>36192</v>
      </c>
      <c r="G69" s="481">
        <v>11</v>
      </c>
      <c r="H69" s="482">
        <v>580</v>
      </c>
      <c r="I69" s="483">
        <f t="shared" si="0"/>
        <v>2900</v>
      </c>
      <c r="J69" s="483">
        <v>0</v>
      </c>
      <c r="K69" s="774">
        <v>2900</v>
      </c>
      <c r="L69" s="774">
        <v>0</v>
      </c>
      <c r="M69" s="463" t="s">
        <v>1221</v>
      </c>
    </row>
    <row r="70" spans="1:13" ht="60" x14ac:dyDescent="0.25">
      <c r="A70" s="1405"/>
      <c r="B70" s="484" t="s">
        <v>1707</v>
      </c>
      <c r="C70" s="518">
        <v>20</v>
      </c>
      <c r="D70" s="518" t="s">
        <v>1708</v>
      </c>
      <c r="E70" s="485">
        <v>262</v>
      </c>
      <c r="F70" s="486">
        <v>43477</v>
      </c>
      <c r="G70" s="485">
        <v>11</v>
      </c>
      <c r="H70" s="487">
        <v>40</v>
      </c>
      <c r="I70" s="488">
        <f t="shared" si="0"/>
        <v>800</v>
      </c>
      <c r="J70" s="488">
        <v>0</v>
      </c>
      <c r="K70" s="775">
        <v>800</v>
      </c>
      <c r="L70" s="775">
        <v>0</v>
      </c>
      <c r="M70" s="464" t="s">
        <v>1221</v>
      </c>
    </row>
    <row r="71" spans="1:13" ht="60" x14ac:dyDescent="0.25">
      <c r="A71" s="1405"/>
      <c r="B71" s="480" t="s">
        <v>1709</v>
      </c>
      <c r="C71" s="519">
        <v>10</v>
      </c>
      <c r="D71" s="519" t="s">
        <v>1650</v>
      </c>
      <c r="E71" s="481">
        <v>267</v>
      </c>
      <c r="F71" s="481">
        <v>106507</v>
      </c>
      <c r="G71" s="481">
        <v>11</v>
      </c>
      <c r="H71" s="482">
        <v>145</v>
      </c>
      <c r="I71" s="483">
        <f t="shared" ref="I71:I134" si="1">+H71*C71</f>
        <v>1450</v>
      </c>
      <c r="J71" s="483">
        <v>0</v>
      </c>
      <c r="K71" s="774">
        <v>1450</v>
      </c>
      <c r="L71" s="774">
        <v>0</v>
      </c>
      <c r="M71" s="463" t="s">
        <v>1221</v>
      </c>
    </row>
    <row r="72" spans="1:13" ht="60" x14ac:dyDescent="0.25">
      <c r="A72" s="1405"/>
      <c r="B72" s="484" t="s">
        <v>1709</v>
      </c>
      <c r="C72" s="518">
        <v>20</v>
      </c>
      <c r="D72" s="518" t="s">
        <v>1650</v>
      </c>
      <c r="E72" s="485">
        <v>267</v>
      </c>
      <c r="F72" s="486">
        <v>106788</v>
      </c>
      <c r="G72" s="485">
        <v>11</v>
      </c>
      <c r="H72" s="487">
        <v>305</v>
      </c>
      <c r="I72" s="488">
        <f t="shared" si="1"/>
        <v>6100</v>
      </c>
      <c r="J72" s="488">
        <v>0</v>
      </c>
      <c r="K72" s="775">
        <v>6100</v>
      </c>
      <c r="L72" s="775">
        <v>0</v>
      </c>
      <c r="M72" s="464" t="s">
        <v>1221</v>
      </c>
    </row>
    <row r="73" spans="1:13" ht="60" x14ac:dyDescent="0.25">
      <c r="A73" s="1405"/>
      <c r="B73" s="480" t="s">
        <v>1709</v>
      </c>
      <c r="C73" s="519">
        <v>20</v>
      </c>
      <c r="D73" s="519" t="s">
        <v>1710</v>
      </c>
      <c r="E73" s="481">
        <v>267</v>
      </c>
      <c r="F73" s="481">
        <v>4534</v>
      </c>
      <c r="G73" s="481">
        <v>11</v>
      </c>
      <c r="H73" s="482">
        <v>12</v>
      </c>
      <c r="I73" s="483">
        <f t="shared" si="1"/>
        <v>240</v>
      </c>
      <c r="J73" s="483">
        <v>0</v>
      </c>
      <c r="K73" s="774">
        <v>240</v>
      </c>
      <c r="L73" s="774">
        <v>0</v>
      </c>
      <c r="M73" s="463" t="s">
        <v>1221</v>
      </c>
    </row>
    <row r="74" spans="1:13" ht="60" x14ac:dyDescent="0.25">
      <c r="A74" s="1405"/>
      <c r="B74" s="484" t="s">
        <v>1709</v>
      </c>
      <c r="C74" s="518">
        <v>40</v>
      </c>
      <c r="D74" s="518" t="s">
        <v>1650</v>
      </c>
      <c r="E74" s="485">
        <v>267</v>
      </c>
      <c r="F74" s="486">
        <v>106468</v>
      </c>
      <c r="G74" s="485">
        <v>11</v>
      </c>
      <c r="H74" s="487">
        <v>212</v>
      </c>
      <c r="I74" s="488">
        <f t="shared" si="1"/>
        <v>8480</v>
      </c>
      <c r="J74" s="488">
        <v>0</v>
      </c>
      <c r="K74" s="775">
        <v>8480</v>
      </c>
      <c r="L74" s="775">
        <v>0</v>
      </c>
      <c r="M74" s="464" t="s">
        <v>1221</v>
      </c>
    </row>
    <row r="75" spans="1:13" ht="60" x14ac:dyDescent="0.25">
      <c r="A75" s="1405"/>
      <c r="B75" s="480" t="s">
        <v>1709</v>
      </c>
      <c r="C75" s="519">
        <v>10</v>
      </c>
      <c r="D75" s="519" t="s">
        <v>1650</v>
      </c>
      <c r="E75" s="481">
        <v>267</v>
      </c>
      <c r="F75" s="481">
        <v>106506</v>
      </c>
      <c r="G75" s="481">
        <v>11</v>
      </c>
      <c r="H75" s="482">
        <v>120</v>
      </c>
      <c r="I75" s="483">
        <f t="shared" si="1"/>
        <v>1200</v>
      </c>
      <c r="J75" s="483">
        <v>0</v>
      </c>
      <c r="K75" s="774">
        <v>1200</v>
      </c>
      <c r="L75" s="774">
        <v>0</v>
      </c>
      <c r="M75" s="463" t="s">
        <v>1221</v>
      </c>
    </row>
    <row r="76" spans="1:13" ht="60" x14ac:dyDescent="0.25">
      <c r="A76" s="1405"/>
      <c r="B76" s="484" t="s">
        <v>1709</v>
      </c>
      <c r="C76" s="518">
        <v>20</v>
      </c>
      <c r="D76" s="518" t="s">
        <v>1650</v>
      </c>
      <c r="E76" s="485">
        <v>267</v>
      </c>
      <c r="F76" s="486">
        <v>106469</v>
      </c>
      <c r="G76" s="485">
        <v>11</v>
      </c>
      <c r="H76" s="487">
        <v>212</v>
      </c>
      <c r="I76" s="488">
        <f t="shared" si="1"/>
        <v>4240</v>
      </c>
      <c r="J76" s="488">
        <v>0</v>
      </c>
      <c r="K76" s="775">
        <v>4240</v>
      </c>
      <c r="L76" s="775">
        <v>0</v>
      </c>
      <c r="M76" s="464" t="s">
        <v>1221</v>
      </c>
    </row>
    <row r="77" spans="1:13" ht="60" x14ac:dyDescent="0.25">
      <c r="A77" s="1405"/>
      <c r="B77" s="480" t="s">
        <v>1709</v>
      </c>
      <c r="C77" s="519">
        <v>10</v>
      </c>
      <c r="D77" s="519" t="s">
        <v>1650</v>
      </c>
      <c r="E77" s="481">
        <v>267</v>
      </c>
      <c r="F77" s="481">
        <v>106721</v>
      </c>
      <c r="G77" s="481">
        <v>11</v>
      </c>
      <c r="H77" s="482">
        <v>120</v>
      </c>
      <c r="I77" s="483">
        <f t="shared" si="1"/>
        <v>1200</v>
      </c>
      <c r="J77" s="483">
        <v>0</v>
      </c>
      <c r="K77" s="774">
        <v>1200</v>
      </c>
      <c r="L77" s="774">
        <v>0</v>
      </c>
      <c r="M77" s="463" t="s">
        <v>1221</v>
      </c>
    </row>
    <row r="78" spans="1:13" ht="60" x14ac:dyDescent="0.25">
      <c r="A78" s="1405"/>
      <c r="B78" s="484" t="s">
        <v>1711</v>
      </c>
      <c r="C78" s="518">
        <v>4</v>
      </c>
      <c r="D78" s="518" t="s">
        <v>1650</v>
      </c>
      <c r="E78" s="485">
        <v>267</v>
      </c>
      <c r="F78" s="486">
        <v>4582</v>
      </c>
      <c r="G78" s="485">
        <v>11</v>
      </c>
      <c r="H78" s="487">
        <v>2800</v>
      </c>
      <c r="I78" s="488">
        <f t="shared" si="1"/>
        <v>11200</v>
      </c>
      <c r="J78" s="488">
        <v>0</v>
      </c>
      <c r="K78" s="775">
        <v>11200</v>
      </c>
      <c r="L78" s="775">
        <v>0</v>
      </c>
      <c r="M78" s="464" t="s">
        <v>1221</v>
      </c>
    </row>
    <row r="79" spans="1:13" ht="60" x14ac:dyDescent="0.25">
      <c r="A79" s="1405"/>
      <c r="B79" s="480" t="s">
        <v>1711</v>
      </c>
      <c r="C79" s="519">
        <v>10</v>
      </c>
      <c r="D79" s="519" t="s">
        <v>1650</v>
      </c>
      <c r="E79" s="481">
        <v>267</v>
      </c>
      <c r="F79" s="481">
        <v>107054</v>
      </c>
      <c r="G79" s="481">
        <v>11</v>
      </c>
      <c r="H79" s="482">
        <v>485</v>
      </c>
      <c r="I79" s="483">
        <f t="shared" si="1"/>
        <v>4850</v>
      </c>
      <c r="J79" s="483">
        <v>0</v>
      </c>
      <c r="K79" s="774">
        <v>4850</v>
      </c>
      <c r="L79" s="774">
        <v>0</v>
      </c>
      <c r="M79" s="463" t="s">
        <v>1221</v>
      </c>
    </row>
    <row r="80" spans="1:13" ht="60" x14ac:dyDescent="0.25">
      <c r="A80" s="1405"/>
      <c r="B80" s="484" t="s">
        <v>1711</v>
      </c>
      <c r="C80" s="518">
        <v>10</v>
      </c>
      <c r="D80" s="518" t="s">
        <v>1650</v>
      </c>
      <c r="E80" s="485">
        <v>267</v>
      </c>
      <c r="F80" s="486">
        <v>107055</v>
      </c>
      <c r="G80" s="485">
        <v>11</v>
      </c>
      <c r="H80" s="487">
        <v>485</v>
      </c>
      <c r="I80" s="488">
        <f t="shared" si="1"/>
        <v>4850</v>
      </c>
      <c r="J80" s="488">
        <v>0</v>
      </c>
      <c r="K80" s="775">
        <v>4850</v>
      </c>
      <c r="L80" s="775">
        <v>0</v>
      </c>
      <c r="M80" s="464" t="s">
        <v>1221</v>
      </c>
    </row>
    <row r="81" spans="1:13" ht="60" x14ac:dyDescent="0.25">
      <c r="A81" s="1405"/>
      <c r="B81" s="480" t="s">
        <v>1711</v>
      </c>
      <c r="C81" s="519">
        <v>4</v>
      </c>
      <c r="D81" s="519" t="s">
        <v>1650</v>
      </c>
      <c r="E81" s="481">
        <v>267</v>
      </c>
      <c r="F81" s="481">
        <v>4585</v>
      </c>
      <c r="G81" s="481">
        <v>11</v>
      </c>
      <c r="H81" s="482">
        <v>2000</v>
      </c>
      <c r="I81" s="483">
        <f t="shared" si="1"/>
        <v>8000</v>
      </c>
      <c r="J81" s="483">
        <v>0</v>
      </c>
      <c r="K81" s="774">
        <v>8000</v>
      </c>
      <c r="L81" s="774">
        <v>0</v>
      </c>
      <c r="M81" s="463" t="s">
        <v>1221</v>
      </c>
    </row>
    <row r="82" spans="1:13" ht="60" x14ac:dyDescent="0.25">
      <c r="A82" s="1405"/>
      <c r="B82" s="484" t="s">
        <v>1711</v>
      </c>
      <c r="C82" s="518">
        <v>10</v>
      </c>
      <c r="D82" s="518" t="s">
        <v>1650</v>
      </c>
      <c r="E82" s="485">
        <v>267</v>
      </c>
      <c r="F82" s="486">
        <v>107052</v>
      </c>
      <c r="G82" s="485">
        <v>11</v>
      </c>
      <c r="H82" s="487">
        <v>485</v>
      </c>
      <c r="I82" s="488">
        <f t="shared" si="1"/>
        <v>4850</v>
      </c>
      <c r="J82" s="488">
        <v>0</v>
      </c>
      <c r="K82" s="775">
        <v>4850</v>
      </c>
      <c r="L82" s="775">
        <v>0</v>
      </c>
      <c r="M82" s="464" t="s">
        <v>1221</v>
      </c>
    </row>
    <row r="83" spans="1:13" ht="60" x14ac:dyDescent="0.25">
      <c r="A83" s="1405"/>
      <c r="B83" s="480" t="s">
        <v>1711</v>
      </c>
      <c r="C83" s="519">
        <v>10</v>
      </c>
      <c r="D83" s="519" t="s">
        <v>1650</v>
      </c>
      <c r="E83" s="481">
        <v>267</v>
      </c>
      <c r="F83" s="481">
        <v>107053</v>
      </c>
      <c r="G83" s="481">
        <v>11</v>
      </c>
      <c r="H83" s="482">
        <v>485</v>
      </c>
      <c r="I83" s="483">
        <f t="shared" si="1"/>
        <v>4850</v>
      </c>
      <c r="J83" s="483">
        <v>0</v>
      </c>
      <c r="K83" s="774">
        <v>4850</v>
      </c>
      <c r="L83" s="774">
        <v>0</v>
      </c>
      <c r="M83" s="463" t="s">
        <v>1221</v>
      </c>
    </row>
    <row r="84" spans="1:13" ht="60" x14ac:dyDescent="0.25">
      <c r="A84" s="1405"/>
      <c r="B84" s="484" t="s">
        <v>1711</v>
      </c>
      <c r="C84" s="518">
        <v>4</v>
      </c>
      <c r="D84" s="518" t="s">
        <v>1650</v>
      </c>
      <c r="E84" s="485">
        <v>267</v>
      </c>
      <c r="F84" s="486">
        <v>4583</v>
      </c>
      <c r="G84" s="485">
        <v>11</v>
      </c>
      <c r="H84" s="487">
        <v>2800</v>
      </c>
      <c r="I84" s="488">
        <f t="shared" si="1"/>
        <v>11200</v>
      </c>
      <c r="J84" s="488">
        <v>0</v>
      </c>
      <c r="K84" s="775">
        <v>11200</v>
      </c>
      <c r="L84" s="775">
        <v>0</v>
      </c>
      <c r="M84" s="464" t="s">
        <v>1221</v>
      </c>
    </row>
    <row r="85" spans="1:13" ht="60" x14ac:dyDescent="0.25">
      <c r="A85" s="1405"/>
      <c r="B85" s="480" t="s">
        <v>1711</v>
      </c>
      <c r="C85" s="519">
        <v>20</v>
      </c>
      <c r="D85" s="519" t="s">
        <v>1650</v>
      </c>
      <c r="E85" s="481">
        <v>267</v>
      </c>
      <c r="F85" s="481">
        <v>107080</v>
      </c>
      <c r="G85" s="481">
        <v>11</v>
      </c>
      <c r="H85" s="482">
        <v>637</v>
      </c>
      <c r="I85" s="483">
        <f t="shared" si="1"/>
        <v>12740</v>
      </c>
      <c r="J85" s="483">
        <v>0</v>
      </c>
      <c r="K85" s="774">
        <v>12740</v>
      </c>
      <c r="L85" s="774">
        <v>0</v>
      </c>
      <c r="M85" s="463" t="s">
        <v>1221</v>
      </c>
    </row>
    <row r="86" spans="1:13" ht="60" x14ac:dyDescent="0.25">
      <c r="A86" s="1405"/>
      <c r="B86" s="484" t="s">
        <v>1711</v>
      </c>
      <c r="C86" s="518">
        <v>10</v>
      </c>
      <c r="D86" s="518" t="s">
        <v>1650</v>
      </c>
      <c r="E86" s="485">
        <v>267</v>
      </c>
      <c r="F86" s="486">
        <v>107138</v>
      </c>
      <c r="G86" s="485">
        <v>11</v>
      </c>
      <c r="H86" s="487">
        <v>500</v>
      </c>
      <c r="I86" s="488">
        <f t="shared" si="1"/>
        <v>5000</v>
      </c>
      <c r="J86" s="488">
        <v>0</v>
      </c>
      <c r="K86" s="775">
        <v>5000</v>
      </c>
      <c r="L86" s="775">
        <v>0</v>
      </c>
      <c r="M86" s="464" t="s">
        <v>1221</v>
      </c>
    </row>
    <row r="87" spans="1:13" ht="60" x14ac:dyDescent="0.25">
      <c r="A87" s="1405"/>
      <c r="B87" s="480" t="s">
        <v>1711</v>
      </c>
      <c r="C87" s="519">
        <v>4</v>
      </c>
      <c r="D87" s="519" t="s">
        <v>1650</v>
      </c>
      <c r="E87" s="481">
        <v>267</v>
      </c>
      <c r="F87" s="481">
        <v>4584</v>
      </c>
      <c r="G87" s="481">
        <v>11</v>
      </c>
      <c r="H87" s="482">
        <v>2800</v>
      </c>
      <c r="I87" s="483">
        <f t="shared" si="1"/>
        <v>11200</v>
      </c>
      <c r="J87" s="483">
        <v>0</v>
      </c>
      <c r="K87" s="774">
        <v>11200</v>
      </c>
      <c r="L87" s="774">
        <v>0</v>
      </c>
      <c r="M87" s="463" t="s">
        <v>1221</v>
      </c>
    </row>
    <row r="88" spans="1:13" ht="60" x14ac:dyDescent="0.25">
      <c r="A88" s="1405"/>
      <c r="B88" s="484" t="s">
        <v>1712</v>
      </c>
      <c r="C88" s="518">
        <v>30</v>
      </c>
      <c r="D88" s="518" t="s">
        <v>1650</v>
      </c>
      <c r="E88" s="485">
        <v>291</v>
      </c>
      <c r="F88" s="486">
        <v>28259</v>
      </c>
      <c r="G88" s="485">
        <v>11</v>
      </c>
      <c r="H88" s="487">
        <v>5</v>
      </c>
      <c r="I88" s="488">
        <f t="shared" si="1"/>
        <v>150</v>
      </c>
      <c r="J88" s="488">
        <v>0</v>
      </c>
      <c r="K88" s="775">
        <v>150</v>
      </c>
      <c r="L88" s="775">
        <v>0</v>
      </c>
      <c r="M88" s="464" t="s">
        <v>1221</v>
      </c>
    </row>
    <row r="89" spans="1:13" ht="60" x14ac:dyDescent="0.25">
      <c r="A89" s="1405"/>
      <c r="B89" s="480" t="s">
        <v>1713</v>
      </c>
      <c r="C89" s="519">
        <v>400</v>
      </c>
      <c r="D89" s="519" t="s">
        <v>1714</v>
      </c>
      <c r="E89" s="481">
        <v>291</v>
      </c>
      <c r="F89" s="481">
        <v>29387</v>
      </c>
      <c r="G89" s="481">
        <v>11</v>
      </c>
      <c r="H89" s="482">
        <v>9</v>
      </c>
      <c r="I89" s="483">
        <f t="shared" si="1"/>
        <v>3600</v>
      </c>
      <c r="J89" s="483">
        <v>0</v>
      </c>
      <c r="K89" s="774">
        <v>3600</v>
      </c>
      <c r="L89" s="774">
        <v>0</v>
      </c>
      <c r="M89" s="463" t="s">
        <v>1221</v>
      </c>
    </row>
    <row r="90" spans="1:13" ht="60" x14ac:dyDescent="0.25">
      <c r="A90" s="1405"/>
      <c r="B90" s="484" t="s">
        <v>1715</v>
      </c>
      <c r="C90" s="518">
        <v>500</v>
      </c>
      <c r="D90" s="518" t="s">
        <v>1650</v>
      </c>
      <c r="E90" s="485">
        <v>291</v>
      </c>
      <c r="F90" s="486">
        <v>53594</v>
      </c>
      <c r="G90" s="485">
        <v>11</v>
      </c>
      <c r="H90" s="487">
        <v>14</v>
      </c>
      <c r="I90" s="488">
        <f t="shared" si="1"/>
        <v>7000</v>
      </c>
      <c r="J90" s="488">
        <v>0</v>
      </c>
      <c r="K90" s="775">
        <v>7000</v>
      </c>
      <c r="L90" s="775">
        <v>0</v>
      </c>
      <c r="M90" s="464" t="s">
        <v>1221</v>
      </c>
    </row>
    <row r="91" spans="1:13" ht="60" x14ac:dyDescent="0.25">
      <c r="A91" s="1405"/>
      <c r="B91" s="480" t="s">
        <v>1716</v>
      </c>
      <c r="C91" s="519">
        <v>200</v>
      </c>
      <c r="D91" s="519" t="s">
        <v>1650</v>
      </c>
      <c r="E91" s="481">
        <v>291</v>
      </c>
      <c r="F91" s="481">
        <v>2112</v>
      </c>
      <c r="G91" s="481">
        <v>11</v>
      </c>
      <c r="H91" s="482">
        <v>3</v>
      </c>
      <c r="I91" s="483">
        <f t="shared" si="1"/>
        <v>600</v>
      </c>
      <c r="J91" s="483">
        <v>0</v>
      </c>
      <c r="K91" s="774">
        <v>600</v>
      </c>
      <c r="L91" s="774">
        <v>0</v>
      </c>
      <c r="M91" s="463" t="s">
        <v>1221</v>
      </c>
    </row>
    <row r="92" spans="1:13" ht="60" x14ac:dyDescent="0.25">
      <c r="A92" s="1405"/>
      <c r="B92" s="484" t="s">
        <v>1717</v>
      </c>
      <c r="C92" s="518">
        <v>2000</v>
      </c>
      <c r="D92" s="518" t="s">
        <v>1650</v>
      </c>
      <c r="E92" s="485">
        <v>291</v>
      </c>
      <c r="F92" s="486">
        <v>21513</v>
      </c>
      <c r="G92" s="485">
        <v>11</v>
      </c>
      <c r="H92" s="487">
        <v>3</v>
      </c>
      <c r="I92" s="488">
        <f t="shared" si="1"/>
        <v>6000</v>
      </c>
      <c r="J92" s="488">
        <v>0</v>
      </c>
      <c r="K92" s="775">
        <v>6000</v>
      </c>
      <c r="L92" s="775">
        <v>0</v>
      </c>
      <c r="M92" s="464" t="s">
        <v>1221</v>
      </c>
    </row>
    <row r="93" spans="1:13" ht="60" x14ac:dyDescent="0.25">
      <c r="A93" s="1405"/>
      <c r="B93" s="480" t="s">
        <v>1718</v>
      </c>
      <c r="C93" s="519">
        <v>30</v>
      </c>
      <c r="D93" s="519" t="s">
        <v>1650</v>
      </c>
      <c r="E93" s="481">
        <v>291</v>
      </c>
      <c r="F93" s="481">
        <v>28010</v>
      </c>
      <c r="G93" s="481">
        <v>11</v>
      </c>
      <c r="H93" s="482">
        <v>12</v>
      </c>
      <c r="I93" s="483">
        <f t="shared" si="1"/>
        <v>360</v>
      </c>
      <c r="J93" s="483">
        <v>0</v>
      </c>
      <c r="K93" s="774">
        <v>360</v>
      </c>
      <c r="L93" s="774">
        <v>0</v>
      </c>
      <c r="M93" s="463" t="s">
        <v>1221</v>
      </c>
    </row>
    <row r="94" spans="1:13" ht="60" x14ac:dyDescent="0.25">
      <c r="A94" s="1405"/>
      <c r="B94" s="484" t="s">
        <v>1719</v>
      </c>
      <c r="C94" s="518">
        <v>400</v>
      </c>
      <c r="D94" s="518" t="s">
        <v>1676</v>
      </c>
      <c r="E94" s="485">
        <v>291</v>
      </c>
      <c r="F94" s="486">
        <v>2113</v>
      </c>
      <c r="G94" s="485">
        <v>11</v>
      </c>
      <c r="H94" s="487">
        <v>2</v>
      </c>
      <c r="I94" s="488">
        <f t="shared" si="1"/>
        <v>800</v>
      </c>
      <c r="J94" s="488">
        <v>0</v>
      </c>
      <c r="K94" s="775">
        <v>800</v>
      </c>
      <c r="L94" s="775">
        <v>0</v>
      </c>
      <c r="M94" s="464" t="s">
        <v>1221</v>
      </c>
    </row>
    <row r="95" spans="1:13" ht="60" x14ac:dyDescent="0.25">
      <c r="A95" s="1405"/>
      <c r="B95" s="480" t="s">
        <v>1719</v>
      </c>
      <c r="C95" s="519">
        <v>500</v>
      </c>
      <c r="D95" s="519" t="s">
        <v>1650</v>
      </c>
      <c r="E95" s="481">
        <v>291</v>
      </c>
      <c r="F95" s="481">
        <v>2022</v>
      </c>
      <c r="G95" s="481">
        <v>11</v>
      </c>
      <c r="H95" s="482">
        <v>10</v>
      </c>
      <c r="I95" s="483">
        <f t="shared" si="1"/>
        <v>5000</v>
      </c>
      <c r="J95" s="483">
        <v>0</v>
      </c>
      <c r="K95" s="774">
        <v>5000</v>
      </c>
      <c r="L95" s="774">
        <v>0</v>
      </c>
      <c r="M95" s="463" t="s">
        <v>1221</v>
      </c>
    </row>
    <row r="96" spans="1:13" ht="60" x14ac:dyDescent="0.25">
      <c r="A96" s="1405"/>
      <c r="B96" s="484" t="s">
        <v>1719</v>
      </c>
      <c r="C96" s="518">
        <v>500</v>
      </c>
      <c r="D96" s="518" t="s">
        <v>1676</v>
      </c>
      <c r="E96" s="485">
        <v>291</v>
      </c>
      <c r="F96" s="486">
        <v>41711</v>
      </c>
      <c r="G96" s="485">
        <v>11</v>
      </c>
      <c r="H96" s="487">
        <v>10</v>
      </c>
      <c r="I96" s="488">
        <f t="shared" si="1"/>
        <v>5000</v>
      </c>
      <c r="J96" s="488">
        <v>0</v>
      </c>
      <c r="K96" s="775">
        <v>5000</v>
      </c>
      <c r="L96" s="775">
        <v>0</v>
      </c>
      <c r="M96" s="464" t="s">
        <v>1221</v>
      </c>
    </row>
    <row r="97" spans="1:13" ht="60" x14ac:dyDescent="0.25">
      <c r="A97" s="1405"/>
      <c r="B97" s="480" t="s">
        <v>1720</v>
      </c>
      <c r="C97" s="519">
        <v>200</v>
      </c>
      <c r="D97" s="519" t="s">
        <v>1650</v>
      </c>
      <c r="E97" s="481">
        <v>291</v>
      </c>
      <c r="F97" s="481">
        <v>2068</v>
      </c>
      <c r="G97" s="481">
        <v>11</v>
      </c>
      <c r="H97" s="482">
        <v>10</v>
      </c>
      <c r="I97" s="483">
        <f t="shared" si="1"/>
        <v>2000</v>
      </c>
      <c r="J97" s="483">
        <v>0</v>
      </c>
      <c r="K97" s="774">
        <v>2000</v>
      </c>
      <c r="L97" s="774">
        <v>0</v>
      </c>
      <c r="M97" s="463" t="s">
        <v>1221</v>
      </c>
    </row>
    <row r="98" spans="1:13" ht="60" x14ac:dyDescent="0.25">
      <c r="A98" s="1405"/>
      <c r="B98" s="484" t="s">
        <v>1721</v>
      </c>
      <c r="C98" s="518">
        <v>500</v>
      </c>
      <c r="D98" s="518" t="s">
        <v>1650</v>
      </c>
      <c r="E98" s="485">
        <v>291</v>
      </c>
      <c r="F98" s="486">
        <v>82916</v>
      </c>
      <c r="G98" s="485">
        <v>11</v>
      </c>
      <c r="H98" s="487">
        <v>10</v>
      </c>
      <c r="I98" s="488">
        <f t="shared" si="1"/>
        <v>5000</v>
      </c>
      <c r="J98" s="488">
        <v>0</v>
      </c>
      <c r="K98" s="775">
        <v>5000</v>
      </c>
      <c r="L98" s="775">
        <v>0</v>
      </c>
      <c r="M98" s="464" t="s">
        <v>1221</v>
      </c>
    </row>
    <row r="99" spans="1:13" ht="60" x14ac:dyDescent="0.25">
      <c r="A99" s="1405"/>
      <c r="B99" s="480" t="s">
        <v>1722</v>
      </c>
      <c r="C99" s="519">
        <v>30</v>
      </c>
      <c r="D99" s="519" t="s">
        <v>1650</v>
      </c>
      <c r="E99" s="481">
        <v>291</v>
      </c>
      <c r="F99" s="481">
        <v>39495</v>
      </c>
      <c r="G99" s="481">
        <v>11</v>
      </c>
      <c r="H99" s="482">
        <v>60</v>
      </c>
      <c r="I99" s="483">
        <f t="shared" si="1"/>
        <v>1800</v>
      </c>
      <c r="J99" s="483">
        <v>0</v>
      </c>
      <c r="K99" s="774">
        <v>1800</v>
      </c>
      <c r="L99" s="774">
        <v>0</v>
      </c>
      <c r="M99" s="463" t="s">
        <v>1221</v>
      </c>
    </row>
    <row r="100" spans="1:13" ht="60" x14ac:dyDescent="0.25">
      <c r="A100" s="1405"/>
      <c r="B100" s="484" t="s">
        <v>1723</v>
      </c>
      <c r="C100" s="518">
        <v>300</v>
      </c>
      <c r="D100" s="518" t="s">
        <v>1650</v>
      </c>
      <c r="E100" s="485">
        <v>291</v>
      </c>
      <c r="F100" s="486">
        <v>2092</v>
      </c>
      <c r="G100" s="485">
        <v>11</v>
      </c>
      <c r="H100" s="487">
        <v>9</v>
      </c>
      <c r="I100" s="488">
        <f t="shared" si="1"/>
        <v>2700</v>
      </c>
      <c r="J100" s="488">
        <v>0</v>
      </c>
      <c r="K100" s="775">
        <v>2700</v>
      </c>
      <c r="L100" s="775">
        <v>0</v>
      </c>
      <c r="M100" s="464" t="s">
        <v>1221</v>
      </c>
    </row>
    <row r="101" spans="1:13" ht="60" x14ac:dyDescent="0.25">
      <c r="A101" s="1405"/>
      <c r="B101" s="480" t="s">
        <v>1724</v>
      </c>
      <c r="C101" s="519">
        <v>100</v>
      </c>
      <c r="D101" s="519" t="s">
        <v>1725</v>
      </c>
      <c r="E101" s="481">
        <v>291</v>
      </c>
      <c r="F101" s="481">
        <v>5379</v>
      </c>
      <c r="G101" s="481">
        <v>11</v>
      </c>
      <c r="H101" s="482">
        <v>20</v>
      </c>
      <c r="I101" s="483">
        <f t="shared" si="1"/>
        <v>2000</v>
      </c>
      <c r="J101" s="483">
        <v>0</v>
      </c>
      <c r="K101" s="774">
        <v>2000</v>
      </c>
      <c r="L101" s="774">
        <v>0</v>
      </c>
      <c r="M101" s="463" t="s">
        <v>1221</v>
      </c>
    </row>
    <row r="102" spans="1:13" ht="60" x14ac:dyDescent="0.25">
      <c r="A102" s="1405"/>
      <c r="B102" s="484" t="s">
        <v>1726</v>
      </c>
      <c r="C102" s="518">
        <v>300</v>
      </c>
      <c r="D102" s="518" t="s">
        <v>1727</v>
      </c>
      <c r="E102" s="485">
        <v>291</v>
      </c>
      <c r="F102" s="486">
        <v>31139</v>
      </c>
      <c r="G102" s="485">
        <v>11</v>
      </c>
      <c r="H102" s="487">
        <v>6</v>
      </c>
      <c r="I102" s="488">
        <f t="shared" si="1"/>
        <v>1800</v>
      </c>
      <c r="J102" s="488">
        <v>0</v>
      </c>
      <c r="K102" s="775">
        <v>1800</v>
      </c>
      <c r="L102" s="775">
        <v>0</v>
      </c>
      <c r="M102" s="464" t="s">
        <v>1221</v>
      </c>
    </row>
    <row r="103" spans="1:13" ht="60" x14ac:dyDescent="0.25">
      <c r="A103" s="1405"/>
      <c r="B103" s="480" t="s">
        <v>1728</v>
      </c>
      <c r="C103" s="519">
        <v>1000</v>
      </c>
      <c r="D103" s="519" t="s">
        <v>1650</v>
      </c>
      <c r="E103" s="481">
        <v>291</v>
      </c>
      <c r="F103" s="481">
        <v>46156</v>
      </c>
      <c r="G103" s="481">
        <v>11</v>
      </c>
      <c r="H103" s="482">
        <v>10</v>
      </c>
      <c r="I103" s="483">
        <f t="shared" si="1"/>
        <v>10000</v>
      </c>
      <c r="J103" s="483">
        <v>0</v>
      </c>
      <c r="K103" s="774">
        <v>10000</v>
      </c>
      <c r="L103" s="774">
        <v>0</v>
      </c>
      <c r="M103" s="463" t="s">
        <v>1221</v>
      </c>
    </row>
    <row r="104" spans="1:13" ht="60" x14ac:dyDescent="0.25">
      <c r="A104" s="1405"/>
      <c r="B104" s="484" t="s">
        <v>1729</v>
      </c>
      <c r="C104" s="518">
        <v>1000</v>
      </c>
      <c r="D104" s="518" t="s">
        <v>1650</v>
      </c>
      <c r="E104" s="485">
        <v>291</v>
      </c>
      <c r="F104" s="486">
        <v>124592</v>
      </c>
      <c r="G104" s="485">
        <v>11</v>
      </c>
      <c r="H104" s="487">
        <v>2</v>
      </c>
      <c r="I104" s="488">
        <f t="shared" si="1"/>
        <v>2000</v>
      </c>
      <c r="J104" s="488">
        <v>0</v>
      </c>
      <c r="K104" s="775">
        <v>2000</v>
      </c>
      <c r="L104" s="775">
        <v>0</v>
      </c>
      <c r="M104" s="464" t="s">
        <v>1221</v>
      </c>
    </row>
    <row r="105" spans="1:13" ht="60" x14ac:dyDescent="0.25">
      <c r="A105" s="1405"/>
      <c r="B105" s="480" t="s">
        <v>1730</v>
      </c>
      <c r="C105" s="519">
        <v>500</v>
      </c>
      <c r="D105" s="519" t="s">
        <v>1650</v>
      </c>
      <c r="E105" s="481">
        <v>291</v>
      </c>
      <c r="F105" s="481">
        <v>2064</v>
      </c>
      <c r="G105" s="481">
        <v>11</v>
      </c>
      <c r="H105" s="482">
        <v>5</v>
      </c>
      <c r="I105" s="483">
        <f t="shared" si="1"/>
        <v>2500</v>
      </c>
      <c r="J105" s="483">
        <v>0</v>
      </c>
      <c r="K105" s="774">
        <v>2500</v>
      </c>
      <c r="L105" s="774">
        <v>0</v>
      </c>
      <c r="M105" s="463" t="s">
        <v>1221</v>
      </c>
    </row>
    <row r="106" spans="1:13" ht="60" x14ac:dyDescent="0.25">
      <c r="A106" s="1405"/>
      <c r="B106" s="484" t="s">
        <v>1730</v>
      </c>
      <c r="C106" s="518">
        <v>500</v>
      </c>
      <c r="D106" s="518" t="s">
        <v>1650</v>
      </c>
      <c r="E106" s="485">
        <v>291</v>
      </c>
      <c r="F106" s="486">
        <v>39206</v>
      </c>
      <c r="G106" s="485">
        <v>11</v>
      </c>
      <c r="H106" s="487">
        <v>10</v>
      </c>
      <c r="I106" s="488">
        <f t="shared" si="1"/>
        <v>5000</v>
      </c>
      <c r="J106" s="488">
        <v>0</v>
      </c>
      <c r="K106" s="775">
        <v>5000</v>
      </c>
      <c r="L106" s="775">
        <v>0</v>
      </c>
      <c r="M106" s="464" t="s">
        <v>1221</v>
      </c>
    </row>
    <row r="107" spans="1:13" ht="60" x14ac:dyDescent="0.25">
      <c r="A107" s="1405"/>
      <c r="B107" s="480" t="s">
        <v>1730</v>
      </c>
      <c r="C107" s="519">
        <v>500</v>
      </c>
      <c r="D107" s="519" t="s">
        <v>1650</v>
      </c>
      <c r="E107" s="481">
        <v>291</v>
      </c>
      <c r="F107" s="481">
        <v>2049</v>
      </c>
      <c r="G107" s="481">
        <v>11</v>
      </c>
      <c r="H107" s="482">
        <v>8</v>
      </c>
      <c r="I107" s="483">
        <f t="shared" si="1"/>
        <v>4000</v>
      </c>
      <c r="J107" s="483">
        <v>0</v>
      </c>
      <c r="K107" s="774">
        <v>4000</v>
      </c>
      <c r="L107" s="774">
        <v>0</v>
      </c>
      <c r="M107" s="463" t="s">
        <v>1221</v>
      </c>
    </row>
    <row r="108" spans="1:13" ht="60" x14ac:dyDescent="0.25">
      <c r="A108" s="1405"/>
      <c r="B108" s="484" t="s">
        <v>1730</v>
      </c>
      <c r="C108" s="518">
        <v>500</v>
      </c>
      <c r="D108" s="518" t="s">
        <v>1650</v>
      </c>
      <c r="E108" s="485">
        <v>291</v>
      </c>
      <c r="F108" s="486">
        <v>2057</v>
      </c>
      <c r="G108" s="485">
        <v>11</v>
      </c>
      <c r="H108" s="487">
        <v>5</v>
      </c>
      <c r="I108" s="488">
        <f t="shared" si="1"/>
        <v>2500</v>
      </c>
      <c r="J108" s="488">
        <v>0</v>
      </c>
      <c r="K108" s="775">
        <v>2500</v>
      </c>
      <c r="L108" s="775">
        <v>0</v>
      </c>
      <c r="M108" s="464" t="s">
        <v>1221</v>
      </c>
    </row>
    <row r="109" spans="1:13" ht="60" x14ac:dyDescent="0.25">
      <c r="A109" s="1405"/>
      <c r="B109" s="480" t="s">
        <v>1730</v>
      </c>
      <c r="C109" s="519">
        <v>500</v>
      </c>
      <c r="D109" s="519" t="s">
        <v>1650</v>
      </c>
      <c r="E109" s="481">
        <v>291</v>
      </c>
      <c r="F109" s="481">
        <v>2097</v>
      </c>
      <c r="G109" s="481">
        <v>11</v>
      </c>
      <c r="H109" s="482">
        <v>5</v>
      </c>
      <c r="I109" s="483">
        <f t="shared" si="1"/>
        <v>2500</v>
      </c>
      <c r="J109" s="483">
        <v>0</v>
      </c>
      <c r="K109" s="774">
        <v>2500</v>
      </c>
      <c r="L109" s="774">
        <v>0</v>
      </c>
      <c r="M109" s="463" t="s">
        <v>1221</v>
      </c>
    </row>
    <row r="110" spans="1:13" ht="60" x14ac:dyDescent="0.25">
      <c r="A110" s="1405"/>
      <c r="B110" s="484" t="s">
        <v>1731</v>
      </c>
      <c r="C110" s="518">
        <v>25</v>
      </c>
      <c r="D110" s="518" t="s">
        <v>1650</v>
      </c>
      <c r="E110" s="485">
        <v>291</v>
      </c>
      <c r="F110" s="486">
        <v>42147</v>
      </c>
      <c r="G110" s="485">
        <v>11</v>
      </c>
      <c r="H110" s="487">
        <v>230</v>
      </c>
      <c r="I110" s="488">
        <f t="shared" si="1"/>
        <v>5750</v>
      </c>
      <c r="J110" s="488">
        <v>0</v>
      </c>
      <c r="K110" s="775">
        <v>5750</v>
      </c>
      <c r="L110" s="775">
        <v>0</v>
      </c>
      <c r="M110" s="464" t="s">
        <v>1221</v>
      </c>
    </row>
    <row r="111" spans="1:13" ht="60" x14ac:dyDescent="0.25">
      <c r="A111" s="1405"/>
      <c r="B111" s="480" t="s">
        <v>1732</v>
      </c>
      <c r="C111" s="519">
        <v>100</v>
      </c>
      <c r="D111" s="519" t="s">
        <v>1733</v>
      </c>
      <c r="E111" s="481">
        <v>291</v>
      </c>
      <c r="F111" s="481">
        <v>47915</v>
      </c>
      <c r="G111" s="481">
        <v>11</v>
      </c>
      <c r="H111" s="482">
        <v>2</v>
      </c>
      <c r="I111" s="483">
        <f t="shared" si="1"/>
        <v>200</v>
      </c>
      <c r="J111" s="483">
        <v>0</v>
      </c>
      <c r="K111" s="774">
        <v>200</v>
      </c>
      <c r="L111" s="774">
        <v>0</v>
      </c>
      <c r="M111" s="463" t="s">
        <v>1221</v>
      </c>
    </row>
    <row r="112" spans="1:13" ht="60" x14ac:dyDescent="0.25">
      <c r="A112" s="1405"/>
      <c r="B112" s="484" t="s">
        <v>1734</v>
      </c>
      <c r="C112" s="518">
        <v>25</v>
      </c>
      <c r="D112" s="518" t="s">
        <v>1650</v>
      </c>
      <c r="E112" s="485">
        <v>291</v>
      </c>
      <c r="F112" s="486">
        <v>47924</v>
      </c>
      <c r="G112" s="485">
        <v>11</v>
      </c>
      <c r="H112" s="487">
        <v>25</v>
      </c>
      <c r="I112" s="488">
        <f t="shared" si="1"/>
        <v>625</v>
      </c>
      <c r="J112" s="488">
        <v>0</v>
      </c>
      <c r="K112" s="775">
        <v>625</v>
      </c>
      <c r="L112" s="775">
        <v>0</v>
      </c>
      <c r="M112" s="464" t="s">
        <v>1221</v>
      </c>
    </row>
    <row r="113" spans="1:13" ht="60" x14ac:dyDescent="0.25">
      <c r="A113" s="1405"/>
      <c r="B113" s="480" t="s">
        <v>1735</v>
      </c>
      <c r="C113" s="519">
        <v>100</v>
      </c>
      <c r="D113" s="519" t="s">
        <v>1650</v>
      </c>
      <c r="E113" s="481">
        <v>291</v>
      </c>
      <c r="F113" s="481">
        <v>25904</v>
      </c>
      <c r="G113" s="481">
        <v>11</v>
      </c>
      <c r="H113" s="482">
        <v>6</v>
      </c>
      <c r="I113" s="483">
        <f t="shared" si="1"/>
        <v>600</v>
      </c>
      <c r="J113" s="483">
        <v>0</v>
      </c>
      <c r="K113" s="774">
        <v>600</v>
      </c>
      <c r="L113" s="774">
        <v>0</v>
      </c>
      <c r="M113" s="463" t="s">
        <v>1221</v>
      </c>
    </row>
    <row r="114" spans="1:13" ht="60" x14ac:dyDescent="0.25">
      <c r="A114" s="1405"/>
      <c r="B114" s="484" t="s">
        <v>1736</v>
      </c>
      <c r="C114" s="518">
        <v>25</v>
      </c>
      <c r="D114" s="518" t="s">
        <v>1650</v>
      </c>
      <c r="E114" s="485">
        <v>291</v>
      </c>
      <c r="F114" s="486">
        <v>60579</v>
      </c>
      <c r="G114" s="485">
        <v>11</v>
      </c>
      <c r="H114" s="487">
        <v>15</v>
      </c>
      <c r="I114" s="488">
        <f t="shared" si="1"/>
        <v>375</v>
      </c>
      <c r="J114" s="488">
        <v>0</v>
      </c>
      <c r="K114" s="775">
        <v>375</v>
      </c>
      <c r="L114" s="775">
        <v>0</v>
      </c>
      <c r="M114" s="464" t="s">
        <v>1221</v>
      </c>
    </row>
    <row r="115" spans="1:13" ht="60" x14ac:dyDescent="0.25">
      <c r="A115" s="1405"/>
      <c r="B115" s="480" t="s">
        <v>1737</v>
      </c>
      <c r="C115" s="519">
        <v>55</v>
      </c>
      <c r="D115" s="519" t="s">
        <v>1650</v>
      </c>
      <c r="E115" s="481">
        <v>291</v>
      </c>
      <c r="F115" s="481">
        <v>32704</v>
      </c>
      <c r="G115" s="481">
        <v>11</v>
      </c>
      <c r="H115" s="482">
        <v>2</v>
      </c>
      <c r="I115" s="483">
        <f t="shared" si="1"/>
        <v>110</v>
      </c>
      <c r="J115" s="483">
        <v>0</v>
      </c>
      <c r="K115" s="774">
        <v>110</v>
      </c>
      <c r="L115" s="774">
        <v>0</v>
      </c>
      <c r="M115" s="463" t="s">
        <v>1221</v>
      </c>
    </row>
    <row r="116" spans="1:13" ht="60" x14ac:dyDescent="0.25">
      <c r="A116" s="1405"/>
      <c r="B116" s="484" t="s">
        <v>1737</v>
      </c>
      <c r="C116" s="518">
        <v>25</v>
      </c>
      <c r="D116" s="518" t="s">
        <v>1650</v>
      </c>
      <c r="E116" s="485">
        <v>291</v>
      </c>
      <c r="F116" s="486">
        <v>2070</v>
      </c>
      <c r="G116" s="485">
        <v>11</v>
      </c>
      <c r="H116" s="487">
        <v>5</v>
      </c>
      <c r="I116" s="488">
        <f t="shared" si="1"/>
        <v>125</v>
      </c>
      <c r="J116" s="488">
        <v>0</v>
      </c>
      <c r="K116" s="775">
        <v>125</v>
      </c>
      <c r="L116" s="775">
        <v>0</v>
      </c>
      <c r="M116" s="464" t="s">
        <v>1221</v>
      </c>
    </row>
    <row r="117" spans="1:13" ht="60" x14ac:dyDescent="0.25">
      <c r="A117" s="1405"/>
      <c r="B117" s="480" t="s">
        <v>1738</v>
      </c>
      <c r="C117" s="519">
        <v>300</v>
      </c>
      <c r="D117" s="519" t="s">
        <v>1650</v>
      </c>
      <c r="E117" s="481">
        <v>291</v>
      </c>
      <c r="F117" s="481">
        <v>2061</v>
      </c>
      <c r="G117" s="481">
        <v>11</v>
      </c>
      <c r="H117" s="482">
        <v>6</v>
      </c>
      <c r="I117" s="483">
        <f t="shared" si="1"/>
        <v>1800</v>
      </c>
      <c r="J117" s="483">
        <v>0</v>
      </c>
      <c r="K117" s="774">
        <v>1800</v>
      </c>
      <c r="L117" s="774">
        <v>0</v>
      </c>
      <c r="M117" s="463" t="s">
        <v>1221</v>
      </c>
    </row>
    <row r="118" spans="1:13" ht="60" x14ac:dyDescent="0.25">
      <c r="A118" s="1405"/>
      <c r="B118" s="484" t="s">
        <v>1738</v>
      </c>
      <c r="C118" s="518">
        <v>300</v>
      </c>
      <c r="D118" s="518" t="s">
        <v>1650</v>
      </c>
      <c r="E118" s="485">
        <v>291</v>
      </c>
      <c r="F118" s="486">
        <v>2062</v>
      </c>
      <c r="G118" s="485">
        <v>11</v>
      </c>
      <c r="H118" s="487">
        <v>11</v>
      </c>
      <c r="I118" s="488">
        <f t="shared" si="1"/>
        <v>3300</v>
      </c>
      <c r="J118" s="488">
        <v>0</v>
      </c>
      <c r="K118" s="775">
        <v>3300</v>
      </c>
      <c r="L118" s="775">
        <v>0</v>
      </c>
      <c r="M118" s="464" t="s">
        <v>1221</v>
      </c>
    </row>
    <row r="119" spans="1:13" ht="60" x14ac:dyDescent="0.25">
      <c r="A119" s="1405"/>
      <c r="B119" s="480" t="s">
        <v>1738</v>
      </c>
      <c r="C119" s="519">
        <v>300</v>
      </c>
      <c r="D119" s="519" t="s">
        <v>1650</v>
      </c>
      <c r="E119" s="481">
        <v>291</v>
      </c>
      <c r="F119" s="481">
        <v>2058</v>
      </c>
      <c r="G119" s="481">
        <v>11</v>
      </c>
      <c r="H119" s="482">
        <v>20</v>
      </c>
      <c r="I119" s="483">
        <f t="shared" si="1"/>
        <v>6000</v>
      </c>
      <c r="J119" s="483">
        <v>0</v>
      </c>
      <c r="K119" s="774">
        <v>6000</v>
      </c>
      <c r="L119" s="774">
        <v>0</v>
      </c>
      <c r="M119" s="463" t="s">
        <v>1221</v>
      </c>
    </row>
    <row r="120" spans="1:13" ht="60" x14ac:dyDescent="0.25">
      <c r="A120" s="1405"/>
      <c r="B120" s="484" t="s">
        <v>1739</v>
      </c>
      <c r="C120" s="518">
        <v>95</v>
      </c>
      <c r="D120" s="518" t="s">
        <v>1740</v>
      </c>
      <c r="E120" s="485">
        <v>291</v>
      </c>
      <c r="F120" s="486">
        <v>2114</v>
      </c>
      <c r="G120" s="485">
        <v>11</v>
      </c>
      <c r="H120" s="487">
        <v>10</v>
      </c>
      <c r="I120" s="488">
        <f t="shared" si="1"/>
        <v>950</v>
      </c>
      <c r="J120" s="488">
        <v>0</v>
      </c>
      <c r="K120" s="775">
        <v>950</v>
      </c>
      <c r="L120" s="775">
        <v>0</v>
      </c>
      <c r="M120" s="464" t="s">
        <v>1221</v>
      </c>
    </row>
    <row r="121" spans="1:13" ht="60" x14ac:dyDescent="0.25">
      <c r="A121" s="1405"/>
      <c r="B121" s="480" t="s">
        <v>1739</v>
      </c>
      <c r="C121" s="519">
        <v>50</v>
      </c>
      <c r="D121" s="519" t="s">
        <v>1650</v>
      </c>
      <c r="E121" s="481">
        <v>291</v>
      </c>
      <c r="F121" s="481">
        <v>34068</v>
      </c>
      <c r="G121" s="481">
        <v>11</v>
      </c>
      <c r="H121" s="482">
        <v>9</v>
      </c>
      <c r="I121" s="483">
        <f t="shared" si="1"/>
        <v>450</v>
      </c>
      <c r="J121" s="483">
        <v>0</v>
      </c>
      <c r="K121" s="774">
        <v>450</v>
      </c>
      <c r="L121" s="774">
        <v>0</v>
      </c>
      <c r="M121" s="463" t="s">
        <v>1221</v>
      </c>
    </row>
    <row r="122" spans="1:13" ht="60" x14ac:dyDescent="0.25">
      <c r="A122" s="1405"/>
      <c r="B122" s="484" t="s">
        <v>1741</v>
      </c>
      <c r="C122" s="518">
        <v>25</v>
      </c>
      <c r="D122" s="518" t="s">
        <v>1650</v>
      </c>
      <c r="E122" s="485">
        <v>291</v>
      </c>
      <c r="F122" s="486">
        <v>51980</v>
      </c>
      <c r="G122" s="485">
        <v>11</v>
      </c>
      <c r="H122" s="487">
        <v>25</v>
      </c>
      <c r="I122" s="488">
        <f t="shared" si="1"/>
        <v>625</v>
      </c>
      <c r="J122" s="488">
        <v>0</v>
      </c>
      <c r="K122" s="775">
        <v>625</v>
      </c>
      <c r="L122" s="775">
        <v>0</v>
      </c>
      <c r="M122" s="464" t="s">
        <v>1221</v>
      </c>
    </row>
    <row r="123" spans="1:13" ht="60" x14ac:dyDescent="0.25">
      <c r="A123" s="1405"/>
      <c r="B123" s="480" t="s">
        <v>1742</v>
      </c>
      <c r="C123" s="519">
        <v>600</v>
      </c>
      <c r="D123" s="519" t="s">
        <v>1696</v>
      </c>
      <c r="E123" s="481">
        <v>292</v>
      </c>
      <c r="F123" s="481">
        <v>2843</v>
      </c>
      <c r="G123" s="481">
        <v>11</v>
      </c>
      <c r="H123" s="482">
        <v>20</v>
      </c>
      <c r="I123" s="483">
        <f t="shared" si="1"/>
        <v>12000</v>
      </c>
      <c r="J123" s="483">
        <v>0</v>
      </c>
      <c r="K123" s="774">
        <v>0</v>
      </c>
      <c r="L123" s="774">
        <v>12000</v>
      </c>
      <c r="M123" s="463" t="s">
        <v>1221</v>
      </c>
    </row>
    <row r="124" spans="1:13" ht="60" x14ac:dyDescent="0.25">
      <c r="A124" s="1405"/>
      <c r="B124" s="484" t="s">
        <v>1743</v>
      </c>
      <c r="C124" s="518">
        <v>600</v>
      </c>
      <c r="D124" s="518" t="s">
        <v>1744</v>
      </c>
      <c r="E124" s="485">
        <v>292</v>
      </c>
      <c r="F124" s="486">
        <v>43770</v>
      </c>
      <c r="G124" s="485">
        <v>11</v>
      </c>
      <c r="H124" s="487">
        <v>20</v>
      </c>
      <c r="I124" s="488">
        <f t="shared" si="1"/>
        <v>12000</v>
      </c>
      <c r="J124" s="488">
        <v>0</v>
      </c>
      <c r="K124" s="775">
        <v>0</v>
      </c>
      <c r="L124" s="775">
        <v>12000</v>
      </c>
      <c r="M124" s="464" t="s">
        <v>1221</v>
      </c>
    </row>
    <row r="125" spans="1:13" ht="60" x14ac:dyDescent="0.25">
      <c r="A125" s="1405"/>
      <c r="B125" s="480" t="s">
        <v>1745</v>
      </c>
      <c r="C125" s="519">
        <v>600</v>
      </c>
      <c r="D125" s="519" t="s">
        <v>1746</v>
      </c>
      <c r="E125" s="481">
        <v>292</v>
      </c>
      <c r="F125" s="481">
        <v>2859</v>
      </c>
      <c r="G125" s="481">
        <v>11</v>
      </c>
      <c r="H125" s="482">
        <v>22</v>
      </c>
      <c r="I125" s="483">
        <f t="shared" si="1"/>
        <v>13200</v>
      </c>
      <c r="J125" s="483">
        <v>0</v>
      </c>
      <c r="K125" s="774">
        <v>0</v>
      </c>
      <c r="L125" s="774">
        <v>13200</v>
      </c>
      <c r="M125" s="463" t="s">
        <v>1221</v>
      </c>
    </row>
    <row r="126" spans="1:13" ht="60" x14ac:dyDescent="0.25">
      <c r="A126" s="1405"/>
      <c r="B126" s="484" t="s">
        <v>1747</v>
      </c>
      <c r="C126" s="518">
        <v>120</v>
      </c>
      <c r="D126" s="518" t="s">
        <v>1650</v>
      </c>
      <c r="E126" s="485">
        <v>292</v>
      </c>
      <c r="F126" s="486">
        <v>54341</v>
      </c>
      <c r="G126" s="485">
        <v>11</v>
      </c>
      <c r="H126" s="487">
        <v>60</v>
      </c>
      <c r="I126" s="488">
        <f t="shared" si="1"/>
        <v>7200</v>
      </c>
      <c r="J126" s="488">
        <v>0</v>
      </c>
      <c r="K126" s="775">
        <v>0</v>
      </c>
      <c r="L126" s="775">
        <v>7200</v>
      </c>
      <c r="M126" s="464" t="s">
        <v>1221</v>
      </c>
    </row>
    <row r="127" spans="1:13" ht="60" x14ac:dyDescent="0.25">
      <c r="A127" s="1405"/>
      <c r="B127" s="480" t="s">
        <v>1747</v>
      </c>
      <c r="C127" s="519">
        <v>120</v>
      </c>
      <c r="D127" s="519" t="s">
        <v>1650</v>
      </c>
      <c r="E127" s="481">
        <v>292</v>
      </c>
      <c r="F127" s="481">
        <v>38531</v>
      </c>
      <c r="G127" s="481">
        <v>11</v>
      </c>
      <c r="H127" s="482">
        <v>22</v>
      </c>
      <c r="I127" s="483">
        <f t="shared" si="1"/>
        <v>2640</v>
      </c>
      <c r="J127" s="483">
        <v>0</v>
      </c>
      <c r="K127" s="774">
        <v>0</v>
      </c>
      <c r="L127" s="774">
        <v>2640</v>
      </c>
      <c r="M127" s="463" t="s">
        <v>1221</v>
      </c>
    </row>
    <row r="128" spans="1:13" ht="60" x14ac:dyDescent="0.25">
      <c r="A128" s="1405"/>
      <c r="B128" s="484" t="s">
        <v>1747</v>
      </c>
      <c r="C128" s="518">
        <v>120</v>
      </c>
      <c r="D128" s="518" t="s">
        <v>1650</v>
      </c>
      <c r="E128" s="485">
        <v>292</v>
      </c>
      <c r="F128" s="486">
        <v>38809</v>
      </c>
      <c r="G128" s="485">
        <v>11</v>
      </c>
      <c r="H128" s="487">
        <v>48</v>
      </c>
      <c r="I128" s="488">
        <f t="shared" si="1"/>
        <v>5760</v>
      </c>
      <c r="J128" s="488">
        <v>0</v>
      </c>
      <c r="K128" s="775">
        <v>0</v>
      </c>
      <c r="L128" s="775">
        <v>5760</v>
      </c>
      <c r="M128" s="464" t="s">
        <v>1221</v>
      </c>
    </row>
    <row r="129" spans="1:13" ht="60" x14ac:dyDescent="0.25">
      <c r="A129" s="1405"/>
      <c r="B129" s="480" t="s">
        <v>1748</v>
      </c>
      <c r="C129" s="519">
        <v>400</v>
      </c>
      <c r="D129" s="519" t="s">
        <v>1650</v>
      </c>
      <c r="E129" s="481">
        <v>292</v>
      </c>
      <c r="F129" s="481">
        <v>2861</v>
      </c>
      <c r="G129" s="481">
        <v>11</v>
      </c>
      <c r="H129" s="482">
        <v>1</v>
      </c>
      <c r="I129" s="483">
        <f t="shared" si="1"/>
        <v>400</v>
      </c>
      <c r="J129" s="483">
        <v>0</v>
      </c>
      <c r="K129" s="774">
        <v>0</v>
      </c>
      <c r="L129" s="774">
        <v>400</v>
      </c>
      <c r="M129" s="463" t="s">
        <v>1221</v>
      </c>
    </row>
    <row r="130" spans="1:13" ht="60" x14ac:dyDescent="0.25">
      <c r="A130" s="1405"/>
      <c r="B130" s="484" t="s">
        <v>1749</v>
      </c>
      <c r="C130" s="518">
        <v>10</v>
      </c>
      <c r="D130" s="518" t="s">
        <v>1650</v>
      </c>
      <c r="E130" s="485">
        <v>292</v>
      </c>
      <c r="F130" s="486">
        <v>50638</v>
      </c>
      <c r="G130" s="485">
        <v>11</v>
      </c>
      <c r="H130" s="487">
        <v>50</v>
      </c>
      <c r="I130" s="488">
        <f t="shared" si="1"/>
        <v>500</v>
      </c>
      <c r="J130" s="488">
        <v>0</v>
      </c>
      <c r="K130" s="775">
        <v>0</v>
      </c>
      <c r="L130" s="775">
        <v>500</v>
      </c>
      <c r="M130" s="464" t="s">
        <v>1221</v>
      </c>
    </row>
    <row r="131" spans="1:13" ht="60" x14ac:dyDescent="0.25">
      <c r="A131" s="1405"/>
      <c r="B131" s="480" t="s">
        <v>1750</v>
      </c>
      <c r="C131" s="519">
        <v>200</v>
      </c>
      <c r="D131" s="519" t="s">
        <v>1751</v>
      </c>
      <c r="E131" s="481">
        <v>292</v>
      </c>
      <c r="F131" s="481">
        <v>42697</v>
      </c>
      <c r="G131" s="481">
        <v>11</v>
      </c>
      <c r="H131" s="482">
        <v>20</v>
      </c>
      <c r="I131" s="483">
        <f t="shared" si="1"/>
        <v>4000</v>
      </c>
      <c r="J131" s="483">
        <v>0</v>
      </c>
      <c r="K131" s="774">
        <v>0</v>
      </c>
      <c r="L131" s="774">
        <v>4000</v>
      </c>
      <c r="M131" s="463" t="s">
        <v>1221</v>
      </c>
    </row>
    <row r="132" spans="1:13" ht="60" x14ac:dyDescent="0.25">
      <c r="A132" s="1405"/>
      <c r="B132" s="484" t="s">
        <v>1752</v>
      </c>
      <c r="C132" s="518">
        <v>300</v>
      </c>
      <c r="D132" s="518" t="s">
        <v>1753</v>
      </c>
      <c r="E132" s="485">
        <v>292</v>
      </c>
      <c r="F132" s="486">
        <v>35601</v>
      </c>
      <c r="G132" s="485">
        <v>11</v>
      </c>
      <c r="H132" s="487">
        <v>35</v>
      </c>
      <c r="I132" s="488">
        <f t="shared" si="1"/>
        <v>10500</v>
      </c>
      <c r="J132" s="488">
        <v>0</v>
      </c>
      <c r="K132" s="775">
        <v>0</v>
      </c>
      <c r="L132" s="775">
        <v>10500</v>
      </c>
      <c r="M132" s="464" t="s">
        <v>1221</v>
      </c>
    </row>
    <row r="133" spans="1:13" ht="60" x14ac:dyDescent="0.25">
      <c r="A133" s="1405"/>
      <c r="B133" s="480" t="s">
        <v>1754</v>
      </c>
      <c r="C133" s="519">
        <v>400</v>
      </c>
      <c r="D133" s="519" t="s">
        <v>1650</v>
      </c>
      <c r="E133" s="481">
        <v>292</v>
      </c>
      <c r="F133" s="481">
        <v>57273</v>
      </c>
      <c r="G133" s="481">
        <v>11</v>
      </c>
      <c r="H133" s="482">
        <v>15</v>
      </c>
      <c r="I133" s="483">
        <f t="shared" si="1"/>
        <v>6000</v>
      </c>
      <c r="J133" s="483">
        <v>0</v>
      </c>
      <c r="K133" s="774">
        <v>0</v>
      </c>
      <c r="L133" s="774">
        <v>6000</v>
      </c>
      <c r="M133" s="463" t="s">
        <v>1221</v>
      </c>
    </row>
    <row r="134" spans="1:13" ht="60" x14ac:dyDescent="0.25">
      <c r="A134" s="1405"/>
      <c r="B134" s="484" t="s">
        <v>1685</v>
      </c>
      <c r="C134" s="518">
        <v>200</v>
      </c>
      <c r="D134" s="518" t="s">
        <v>1650</v>
      </c>
      <c r="E134" s="485">
        <v>292</v>
      </c>
      <c r="F134" s="486">
        <v>28529</v>
      </c>
      <c r="G134" s="485">
        <v>11</v>
      </c>
      <c r="H134" s="487">
        <v>18</v>
      </c>
      <c r="I134" s="488">
        <f t="shared" si="1"/>
        <v>3600</v>
      </c>
      <c r="J134" s="488">
        <v>0</v>
      </c>
      <c r="K134" s="775">
        <v>0</v>
      </c>
      <c r="L134" s="775">
        <v>3600</v>
      </c>
      <c r="M134" s="464" t="s">
        <v>1221</v>
      </c>
    </row>
    <row r="135" spans="1:13" ht="60" x14ac:dyDescent="0.25">
      <c r="A135" s="1405"/>
      <c r="B135" s="480" t="s">
        <v>1755</v>
      </c>
      <c r="C135" s="519">
        <v>4000</v>
      </c>
      <c r="D135" s="519" t="s">
        <v>1650</v>
      </c>
      <c r="E135" s="481">
        <v>295</v>
      </c>
      <c r="F135" s="481">
        <v>125943</v>
      </c>
      <c r="G135" s="481">
        <v>11</v>
      </c>
      <c r="H135" s="482">
        <v>40</v>
      </c>
      <c r="I135" s="483">
        <f t="shared" ref="I135:I139" si="2">+H135*C135</f>
        <v>160000</v>
      </c>
      <c r="J135" s="483">
        <v>50000</v>
      </c>
      <c r="K135" s="774">
        <v>50000</v>
      </c>
      <c r="L135" s="774">
        <v>60000</v>
      </c>
      <c r="M135" s="463" t="s">
        <v>1221</v>
      </c>
    </row>
    <row r="136" spans="1:13" ht="60" x14ac:dyDescent="0.25">
      <c r="A136" s="1405"/>
      <c r="B136" s="484" t="s">
        <v>1756</v>
      </c>
      <c r="C136" s="518">
        <v>1000</v>
      </c>
      <c r="D136" s="518" t="s">
        <v>1650</v>
      </c>
      <c r="E136" s="485">
        <v>298</v>
      </c>
      <c r="F136" s="486" t="s">
        <v>1635</v>
      </c>
      <c r="G136" s="485">
        <v>11</v>
      </c>
      <c r="H136" s="487">
        <v>443.16</v>
      </c>
      <c r="I136" s="488">
        <f t="shared" si="2"/>
        <v>443160</v>
      </c>
      <c r="J136" s="488">
        <v>163160</v>
      </c>
      <c r="K136" s="775">
        <v>160000</v>
      </c>
      <c r="L136" s="775">
        <v>120000</v>
      </c>
      <c r="M136" s="464" t="s">
        <v>1221</v>
      </c>
    </row>
    <row r="137" spans="1:13" ht="60" x14ac:dyDescent="0.25">
      <c r="A137" s="1405"/>
      <c r="B137" s="480" t="s">
        <v>1757</v>
      </c>
      <c r="C137" s="519">
        <v>15</v>
      </c>
      <c r="D137" s="519" t="s">
        <v>1650</v>
      </c>
      <c r="E137" s="481">
        <v>328</v>
      </c>
      <c r="F137" s="481">
        <v>134609</v>
      </c>
      <c r="G137" s="481">
        <v>11</v>
      </c>
      <c r="H137" s="482">
        <v>9400</v>
      </c>
      <c r="I137" s="483">
        <f t="shared" si="2"/>
        <v>141000</v>
      </c>
      <c r="J137" s="483">
        <v>141000</v>
      </c>
      <c r="K137" s="774">
        <v>0</v>
      </c>
      <c r="L137" s="774">
        <v>0</v>
      </c>
      <c r="M137" s="463" t="s">
        <v>1221</v>
      </c>
    </row>
    <row r="138" spans="1:13" ht="60" x14ac:dyDescent="0.25">
      <c r="A138" s="1405"/>
      <c r="B138" s="484" t="s">
        <v>1226</v>
      </c>
      <c r="C138" s="518">
        <v>1</v>
      </c>
      <c r="D138" s="518" t="s">
        <v>1154</v>
      </c>
      <c r="E138" s="485"/>
      <c r="F138" s="486"/>
      <c r="G138" s="485">
        <v>31</v>
      </c>
      <c r="H138" s="487">
        <v>243000</v>
      </c>
      <c r="I138" s="488">
        <f t="shared" si="2"/>
        <v>243000</v>
      </c>
      <c r="J138" s="488">
        <v>81000</v>
      </c>
      <c r="K138" s="775">
        <v>81000</v>
      </c>
      <c r="L138" s="775">
        <v>81000</v>
      </c>
      <c r="M138" s="464" t="s">
        <v>1221</v>
      </c>
    </row>
    <row r="139" spans="1:13" ht="60.75" thickBot="1" x14ac:dyDescent="0.3">
      <c r="A139" s="1405"/>
      <c r="B139" s="484" t="s">
        <v>1226</v>
      </c>
      <c r="C139" s="518">
        <v>1</v>
      </c>
      <c r="D139" s="518" t="s">
        <v>1154</v>
      </c>
      <c r="E139" s="485"/>
      <c r="F139" s="486"/>
      <c r="G139" s="485">
        <v>11</v>
      </c>
      <c r="H139" s="487">
        <f>8253306-243000</f>
        <v>8010306</v>
      </c>
      <c r="I139" s="488">
        <f t="shared" si="2"/>
        <v>8010306</v>
      </c>
      <c r="J139" s="488">
        <v>2720003</v>
      </c>
      <c r="K139" s="775">
        <v>2770677</v>
      </c>
      <c r="L139" s="775">
        <f>2762626-243000</f>
        <v>2519626</v>
      </c>
      <c r="M139" s="464" t="s">
        <v>1221</v>
      </c>
    </row>
    <row r="140" spans="1:13" s="489" customFormat="1" ht="15.75" thickBot="1" x14ac:dyDescent="0.25">
      <c r="A140" s="1405"/>
      <c r="B140" s="1323" t="s">
        <v>1165</v>
      </c>
      <c r="C140" s="1324"/>
      <c r="D140" s="1324"/>
      <c r="E140" s="1324"/>
      <c r="F140" s="1324"/>
      <c r="G140" s="1324"/>
      <c r="H140" s="1325"/>
      <c r="I140" s="512">
        <f>+SUM(I7:I139)</f>
        <v>14419440</v>
      </c>
      <c r="J140" s="512">
        <f>+SUM(J7:J139)</f>
        <v>4547263</v>
      </c>
      <c r="K140" s="512">
        <f t="shared" ref="K140:L140" si="3">+SUM(K7:K139)</f>
        <v>5377977</v>
      </c>
      <c r="L140" s="512">
        <f t="shared" si="3"/>
        <v>4494200</v>
      </c>
      <c r="M140" s="467"/>
    </row>
    <row r="141" spans="1:13" ht="15.75" customHeight="1" thickBot="1" x14ac:dyDescent="0.3">
      <c r="A141" s="1406" t="s">
        <v>1161</v>
      </c>
      <c r="B141" s="1407"/>
      <c r="C141" s="1407"/>
      <c r="D141" s="1407"/>
      <c r="E141" s="1407"/>
      <c r="F141" s="1407"/>
      <c r="G141" s="1407"/>
      <c r="H141" s="1407"/>
      <c r="I141" s="1407"/>
      <c r="J141" s="1407"/>
      <c r="K141" s="1407"/>
      <c r="L141" s="1407"/>
      <c r="M141" s="1408"/>
    </row>
    <row r="142" spans="1:13" ht="18.75" customHeight="1" x14ac:dyDescent="0.25">
      <c r="A142" s="1387" t="s">
        <v>866</v>
      </c>
      <c r="B142" s="1388" t="s">
        <v>746</v>
      </c>
      <c r="C142" s="1389" t="s">
        <v>747</v>
      </c>
      <c r="D142" s="1389" t="s">
        <v>716</v>
      </c>
      <c r="E142" s="1389" t="s">
        <v>748</v>
      </c>
      <c r="F142" s="1389" t="s">
        <v>749</v>
      </c>
      <c r="G142" s="1389" t="s">
        <v>750</v>
      </c>
      <c r="H142" s="1390" t="s">
        <v>751</v>
      </c>
      <c r="I142" s="1367" t="s">
        <v>752</v>
      </c>
      <c r="J142" s="1368" t="s">
        <v>753</v>
      </c>
      <c r="K142" s="1368"/>
      <c r="L142" s="1368"/>
      <c r="M142" s="1320" t="s">
        <v>754</v>
      </c>
    </row>
    <row r="143" spans="1:13" ht="15.75" customHeight="1" x14ac:dyDescent="0.25">
      <c r="A143" s="1342"/>
      <c r="B143" s="1302"/>
      <c r="C143" s="1304"/>
      <c r="D143" s="1304"/>
      <c r="E143" s="1304"/>
      <c r="F143" s="1304"/>
      <c r="G143" s="1304"/>
      <c r="H143" s="1306"/>
      <c r="I143" s="1308"/>
      <c r="J143" s="479" t="s">
        <v>768</v>
      </c>
      <c r="K143" s="479" t="s">
        <v>769</v>
      </c>
      <c r="L143" s="479" t="s">
        <v>770</v>
      </c>
      <c r="M143" s="1320"/>
    </row>
    <row r="144" spans="1:13" ht="90" customHeight="1" x14ac:dyDescent="0.25">
      <c r="A144" s="490" t="s">
        <v>1403</v>
      </c>
      <c r="B144" s="480" t="s">
        <v>1404</v>
      </c>
      <c r="C144" s="481">
        <v>1</v>
      </c>
      <c r="D144" s="481" t="s">
        <v>1159</v>
      </c>
      <c r="E144" s="481">
        <v>181</v>
      </c>
      <c r="F144" s="481">
        <v>22689</v>
      </c>
      <c r="G144" s="481">
        <v>11</v>
      </c>
      <c r="H144" s="482">
        <v>110000</v>
      </c>
      <c r="I144" s="483">
        <f>+H144*C144</f>
        <v>110000</v>
      </c>
      <c r="J144" s="483">
        <v>40000</v>
      </c>
      <c r="K144" s="774">
        <v>40000</v>
      </c>
      <c r="L144" s="774">
        <v>30000</v>
      </c>
      <c r="M144" s="463" t="s">
        <v>1164</v>
      </c>
    </row>
    <row r="145" spans="1:13" ht="120.75" customHeight="1" x14ac:dyDescent="0.25">
      <c r="A145" s="490" t="s">
        <v>1405</v>
      </c>
      <c r="B145" s="484" t="s">
        <v>1163</v>
      </c>
      <c r="C145" s="485">
        <v>600</v>
      </c>
      <c r="D145" s="486" t="s">
        <v>1406</v>
      </c>
      <c r="E145" s="485">
        <v>211</v>
      </c>
      <c r="F145" s="486">
        <v>75594</v>
      </c>
      <c r="G145" s="485">
        <v>11</v>
      </c>
      <c r="H145" s="487">
        <v>100</v>
      </c>
      <c r="I145" s="488">
        <f t="shared" ref="I145:I149" si="4">+H145*C145</f>
        <v>60000</v>
      </c>
      <c r="J145" s="488">
        <v>20000</v>
      </c>
      <c r="K145" s="775">
        <v>20000</v>
      </c>
      <c r="L145" s="775">
        <v>20000</v>
      </c>
      <c r="M145" s="464" t="s">
        <v>1164</v>
      </c>
    </row>
    <row r="146" spans="1:13" ht="90" x14ac:dyDescent="0.25">
      <c r="A146" s="490" t="s">
        <v>1407</v>
      </c>
      <c r="B146" s="480" t="s">
        <v>1158</v>
      </c>
      <c r="C146" s="481">
        <v>2</v>
      </c>
      <c r="D146" s="481" t="s">
        <v>1159</v>
      </c>
      <c r="E146" s="481">
        <v>181</v>
      </c>
      <c r="F146" s="481">
        <v>56203</v>
      </c>
      <c r="G146" s="481">
        <v>11</v>
      </c>
      <c r="H146" s="482">
        <v>50000</v>
      </c>
      <c r="I146" s="483">
        <f t="shared" si="4"/>
        <v>100000</v>
      </c>
      <c r="J146" s="483">
        <v>50000</v>
      </c>
      <c r="K146" s="774">
        <v>50000</v>
      </c>
      <c r="L146" s="774">
        <v>0</v>
      </c>
      <c r="M146" s="463" t="s">
        <v>1164</v>
      </c>
    </row>
    <row r="147" spans="1:13" ht="90" x14ac:dyDescent="0.25">
      <c r="A147" s="490" t="s">
        <v>1408</v>
      </c>
      <c r="B147" s="484" t="s">
        <v>1158</v>
      </c>
      <c r="C147" s="485">
        <v>12</v>
      </c>
      <c r="D147" s="486" t="s">
        <v>1409</v>
      </c>
      <c r="E147" s="485">
        <v>181</v>
      </c>
      <c r="F147" s="486">
        <v>56203</v>
      </c>
      <c r="G147" s="485">
        <v>11</v>
      </c>
      <c r="H147" s="487">
        <v>0</v>
      </c>
      <c r="I147" s="488">
        <f t="shared" si="4"/>
        <v>0</v>
      </c>
      <c r="J147" s="488">
        <v>0</v>
      </c>
      <c r="K147" s="775">
        <v>0</v>
      </c>
      <c r="L147" s="775">
        <v>0</v>
      </c>
      <c r="M147" s="464" t="s">
        <v>1164</v>
      </c>
    </row>
    <row r="148" spans="1:13" ht="75" x14ac:dyDescent="0.25">
      <c r="A148" s="490" t="s">
        <v>1156</v>
      </c>
      <c r="B148" s="480" t="s">
        <v>1410</v>
      </c>
      <c r="C148" s="481">
        <v>750</v>
      </c>
      <c r="D148" s="481" t="s">
        <v>1411</v>
      </c>
      <c r="E148" s="481">
        <v>189</v>
      </c>
      <c r="F148" s="481">
        <v>65480</v>
      </c>
      <c r="G148" s="481">
        <v>11</v>
      </c>
      <c r="H148" s="482">
        <v>34</v>
      </c>
      <c r="I148" s="483">
        <f t="shared" si="4"/>
        <v>25500</v>
      </c>
      <c r="J148" s="483">
        <v>5000</v>
      </c>
      <c r="K148" s="774">
        <v>5000</v>
      </c>
      <c r="L148" s="774">
        <v>15500</v>
      </c>
      <c r="M148" s="463" t="s">
        <v>1164</v>
      </c>
    </row>
    <row r="149" spans="1:13" ht="75.75" thickBot="1" x14ac:dyDescent="0.3">
      <c r="A149" s="490" t="s">
        <v>1412</v>
      </c>
      <c r="B149" s="484" t="s">
        <v>1410</v>
      </c>
      <c r="C149" s="485">
        <v>1</v>
      </c>
      <c r="D149" s="486" t="s">
        <v>1413</v>
      </c>
      <c r="E149" s="485">
        <v>113</v>
      </c>
      <c r="F149" s="486"/>
      <c r="G149" s="485">
        <v>11</v>
      </c>
      <c r="H149" s="487">
        <v>25000</v>
      </c>
      <c r="I149" s="488">
        <f t="shared" si="4"/>
        <v>25000</v>
      </c>
      <c r="J149" s="488">
        <v>0</v>
      </c>
      <c r="K149" s="775">
        <v>25000</v>
      </c>
      <c r="L149" s="775">
        <v>0</v>
      </c>
      <c r="M149" s="464" t="s">
        <v>1164</v>
      </c>
    </row>
    <row r="150" spans="1:13" s="489" customFormat="1" ht="15.75" thickBot="1" x14ac:dyDescent="0.25">
      <c r="A150" s="776"/>
      <c r="B150" s="1323" t="s">
        <v>1165</v>
      </c>
      <c r="C150" s="1324"/>
      <c r="D150" s="1324"/>
      <c r="E150" s="1324"/>
      <c r="F150" s="1324"/>
      <c r="G150" s="1324"/>
      <c r="H150" s="1325"/>
      <c r="I150" s="512">
        <f>+SUM(I144:I149)</f>
        <v>320500</v>
      </c>
      <c r="J150" s="777">
        <f>SUM(J144:J149)</f>
        <v>115000</v>
      </c>
      <c r="K150" s="777">
        <f>SUM(K144:K149)</f>
        <v>140000</v>
      </c>
      <c r="L150" s="778">
        <f>SUM(L144:L149)</f>
        <v>65500</v>
      </c>
      <c r="M150" s="467"/>
    </row>
    <row r="151" spans="1:13" ht="15.75" thickBot="1" x14ac:dyDescent="0.3">
      <c r="A151" s="1406" t="s">
        <v>1162</v>
      </c>
      <c r="B151" s="1407"/>
      <c r="C151" s="1407"/>
      <c r="D151" s="1407"/>
      <c r="E151" s="1407"/>
      <c r="F151" s="1407"/>
      <c r="G151" s="1407"/>
      <c r="H151" s="1407"/>
      <c r="I151" s="1407"/>
      <c r="J151" s="1407"/>
      <c r="K151" s="1407"/>
      <c r="L151" s="1407"/>
      <c r="M151" s="1408"/>
    </row>
    <row r="152" spans="1:13" ht="18.75" customHeight="1" x14ac:dyDescent="0.25">
      <c r="A152" s="1387" t="s">
        <v>866</v>
      </c>
      <c r="B152" s="1388" t="s">
        <v>746</v>
      </c>
      <c r="C152" s="1389" t="s">
        <v>747</v>
      </c>
      <c r="D152" s="1389" t="s">
        <v>716</v>
      </c>
      <c r="E152" s="1389" t="s">
        <v>748</v>
      </c>
      <c r="F152" s="1389" t="s">
        <v>749</v>
      </c>
      <c r="G152" s="1389" t="s">
        <v>750</v>
      </c>
      <c r="H152" s="1390" t="s">
        <v>751</v>
      </c>
      <c r="I152" s="1367" t="s">
        <v>752</v>
      </c>
      <c r="J152" s="1368" t="s">
        <v>753</v>
      </c>
      <c r="K152" s="1368"/>
      <c r="L152" s="1368"/>
      <c r="M152" s="1393" t="s">
        <v>754</v>
      </c>
    </row>
    <row r="153" spans="1:13" ht="15.75" customHeight="1" thickBot="1" x14ac:dyDescent="0.3">
      <c r="A153" s="1300"/>
      <c r="B153" s="1409"/>
      <c r="C153" s="1401"/>
      <c r="D153" s="1401"/>
      <c r="E153" s="1401"/>
      <c r="F153" s="1401"/>
      <c r="G153" s="1401"/>
      <c r="H153" s="1391"/>
      <c r="I153" s="1392"/>
      <c r="J153" s="494" t="s">
        <v>768</v>
      </c>
      <c r="K153" s="494" t="s">
        <v>769</v>
      </c>
      <c r="L153" s="494" t="s">
        <v>770</v>
      </c>
      <c r="M153" s="1394"/>
    </row>
    <row r="154" spans="1:13" ht="48.75" customHeight="1" x14ac:dyDescent="0.25">
      <c r="A154" s="1395" t="s">
        <v>1366</v>
      </c>
      <c r="B154" s="500" t="s">
        <v>1359</v>
      </c>
      <c r="C154" s="501">
        <v>3</v>
      </c>
      <c r="D154" s="501"/>
      <c r="E154" s="501">
        <v>158</v>
      </c>
      <c r="F154" s="501"/>
      <c r="G154" s="481">
        <v>11</v>
      </c>
      <c r="H154" s="502">
        <v>25000</v>
      </c>
      <c r="I154" s="502">
        <f>+H154*C154</f>
        <v>75000</v>
      </c>
      <c r="J154" s="699">
        <v>0</v>
      </c>
      <c r="K154" s="779">
        <v>0</v>
      </c>
      <c r="L154" s="779">
        <v>75000</v>
      </c>
      <c r="M154" s="470" t="s">
        <v>1184</v>
      </c>
    </row>
    <row r="155" spans="1:13" ht="30" x14ac:dyDescent="0.25">
      <c r="A155" s="1396"/>
      <c r="B155" s="484" t="s">
        <v>1360</v>
      </c>
      <c r="C155" s="485">
        <v>1</v>
      </c>
      <c r="D155" s="486" t="s">
        <v>1055</v>
      </c>
      <c r="E155" s="485">
        <v>158</v>
      </c>
      <c r="F155" s="486"/>
      <c r="G155" s="485">
        <v>11</v>
      </c>
      <c r="H155" s="487">
        <v>40000</v>
      </c>
      <c r="I155" s="487">
        <f t="shared" ref="I155:I209" si="5">+H155*C155</f>
        <v>40000</v>
      </c>
      <c r="J155" s="488">
        <v>40000</v>
      </c>
      <c r="K155" s="775">
        <v>0</v>
      </c>
      <c r="L155" s="775">
        <v>0</v>
      </c>
      <c r="M155" s="471" t="s">
        <v>1184</v>
      </c>
    </row>
    <row r="156" spans="1:13" ht="48.75" customHeight="1" x14ac:dyDescent="0.25">
      <c r="A156" s="1396"/>
      <c r="B156" s="480" t="s">
        <v>1361</v>
      </c>
      <c r="C156" s="481">
        <v>1</v>
      </c>
      <c r="D156" s="481" t="s">
        <v>1055</v>
      </c>
      <c r="E156" s="481">
        <v>158</v>
      </c>
      <c r="F156" s="481"/>
      <c r="G156" s="481">
        <v>11</v>
      </c>
      <c r="H156" s="482">
        <v>11000</v>
      </c>
      <c r="I156" s="482">
        <f t="shared" si="5"/>
        <v>11000</v>
      </c>
      <c r="J156" s="483">
        <v>11000</v>
      </c>
      <c r="K156" s="774">
        <v>0</v>
      </c>
      <c r="L156" s="774">
        <v>0</v>
      </c>
      <c r="M156" s="472" t="s">
        <v>1184</v>
      </c>
    </row>
    <row r="157" spans="1:13" ht="45" x14ac:dyDescent="0.25">
      <c r="A157" s="1396"/>
      <c r="B157" s="484" t="s">
        <v>1362</v>
      </c>
      <c r="C157" s="485">
        <v>3</v>
      </c>
      <c r="D157" s="486" t="s">
        <v>1055</v>
      </c>
      <c r="E157" s="485">
        <v>158</v>
      </c>
      <c r="F157" s="486">
        <v>56247</v>
      </c>
      <c r="G157" s="485">
        <v>11</v>
      </c>
      <c r="H157" s="487">
        <v>3311</v>
      </c>
      <c r="I157" s="487">
        <f t="shared" si="5"/>
        <v>9933</v>
      </c>
      <c r="J157" s="488">
        <v>9933</v>
      </c>
      <c r="K157" s="775">
        <v>0</v>
      </c>
      <c r="L157" s="775">
        <v>0</v>
      </c>
      <c r="M157" s="471" t="s">
        <v>1184</v>
      </c>
    </row>
    <row r="158" spans="1:13" ht="48.75" customHeight="1" x14ac:dyDescent="0.25">
      <c r="A158" s="1396"/>
      <c r="B158" s="480" t="s">
        <v>1363</v>
      </c>
      <c r="C158" s="481">
        <v>1</v>
      </c>
      <c r="D158" s="481" t="s">
        <v>1055</v>
      </c>
      <c r="E158" s="481">
        <v>168</v>
      </c>
      <c r="F158" s="481"/>
      <c r="G158" s="481">
        <v>11</v>
      </c>
      <c r="H158" s="482">
        <v>1000</v>
      </c>
      <c r="I158" s="482">
        <f t="shared" si="5"/>
        <v>1000</v>
      </c>
      <c r="J158" s="483">
        <v>0</v>
      </c>
      <c r="K158" s="774">
        <v>1000</v>
      </c>
      <c r="L158" s="774">
        <v>0</v>
      </c>
      <c r="M158" s="472" t="s">
        <v>1184</v>
      </c>
    </row>
    <row r="159" spans="1:13" ht="45" x14ac:dyDescent="0.25">
      <c r="A159" s="1396"/>
      <c r="B159" s="484" t="s">
        <v>1364</v>
      </c>
      <c r="C159" s="485">
        <v>1</v>
      </c>
      <c r="D159" s="486" t="s">
        <v>1055</v>
      </c>
      <c r="E159" s="485">
        <v>168</v>
      </c>
      <c r="F159" s="486"/>
      <c r="G159" s="485">
        <v>11</v>
      </c>
      <c r="H159" s="487">
        <v>1000</v>
      </c>
      <c r="I159" s="487">
        <f t="shared" si="5"/>
        <v>1000</v>
      </c>
      <c r="J159" s="488">
        <v>0</v>
      </c>
      <c r="K159" s="775">
        <v>1000</v>
      </c>
      <c r="L159" s="775">
        <v>0</v>
      </c>
      <c r="M159" s="471" t="s">
        <v>1184</v>
      </c>
    </row>
    <row r="160" spans="1:13" ht="48.75" customHeight="1" thickBot="1" x14ac:dyDescent="0.3">
      <c r="A160" s="1397"/>
      <c r="B160" s="700" t="s">
        <v>1365</v>
      </c>
      <c r="C160" s="701">
        <v>1</v>
      </c>
      <c r="D160" s="701" t="s">
        <v>1055</v>
      </c>
      <c r="E160" s="701">
        <v>169</v>
      </c>
      <c r="F160" s="701"/>
      <c r="G160" s="481">
        <v>11</v>
      </c>
      <c r="H160" s="702">
        <v>18000</v>
      </c>
      <c r="I160" s="702">
        <f t="shared" si="5"/>
        <v>18000</v>
      </c>
      <c r="J160" s="703">
        <v>0</v>
      </c>
      <c r="K160" s="780">
        <v>18000</v>
      </c>
      <c r="L160" s="780">
        <v>0</v>
      </c>
      <c r="M160" s="704" t="s">
        <v>1184</v>
      </c>
    </row>
    <row r="161" spans="1:13" ht="60" customHeight="1" x14ac:dyDescent="0.25">
      <c r="A161" s="1395" t="s">
        <v>1371</v>
      </c>
      <c r="B161" s="705" t="s">
        <v>1367</v>
      </c>
      <c r="C161" s="706">
        <v>1</v>
      </c>
      <c r="D161" s="707" t="s">
        <v>1292</v>
      </c>
      <c r="E161" s="706">
        <v>328</v>
      </c>
      <c r="F161" s="707">
        <v>73199</v>
      </c>
      <c r="G161" s="485">
        <v>11</v>
      </c>
      <c r="H161" s="708">
        <v>8000</v>
      </c>
      <c r="I161" s="708">
        <f t="shared" si="5"/>
        <v>8000</v>
      </c>
      <c r="J161" s="709">
        <v>8000</v>
      </c>
      <c r="K161" s="781">
        <v>0</v>
      </c>
      <c r="L161" s="781">
        <v>0</v>
      </c>
      <c r="M161" s="710" t="s">
        <v>1184</v>
      </c>
    </row>
    <row r="162" spans="1:13" ht="48.75" customHeight="1" x14ac:dyDescent="0.25">
      <c r="A162" s="1396"/>
      <c r="B162" s="480" t="s">
        <v>1368</v>
      </c>
      <c r="C162" s="481">
        <v>2</v>
      </c>
      <c r="D162" s="481" t="s">
        <v>1292</v>
      </c>
      <c r="E162" s="481">
        <v>328</v>
      </c>
      <c r="F162" s="481">
        <v>85451</v>
      </c>
      <c r="G162" s="481">
        <v>11</v>
      </c>
      <c r="H162" s="482">
        <v>15000</v>
      </c>
      <c r="I162" s="482">
        <f t="shared" si="5"/>
        <v>30000</v>
      </c>
      <c r="J162" s="483">
        <v>15000</v>
      </c>
      <c r="K162" s="774">
        <v>15000</v>
      </c>
      <c r="L162" s="774">
        <v>0</v>
      </c>
      <c r="M162" s="472" t="s">
        <v>1184</v>
      </c>
    </row>
    <row r="163" spans="1:13" ht="30" x14ac:dyDescent="0.25">
      <c r="A163" s="1396"/>
      <c r="B163" s="484" t="s">
        <v>1369</v>
      </c>
      <c r="C163" s="485">
        <v>3</v>
      </c>
      <c r="D163" s="486" t="s">
        <v>1292</v>
      </c>
      <c r="E163" s="485">
        <v>328</v>
      </c>
      <c r="F163" s="486">
        <v>27739</v>
      </c>
      <c r="G163" s="485">
        <v>11</v>
      </c>
      <c r="H163" s="487">
        <v>1000</v>
      </c>
      <c r="I163" s="487">
        <f t="shared" si="5"/>
        <v>3000</v>
      </c>
      <c r="J163" s="488"/>
      <c r="K163" s="775">
        <v>3000</v>
      </c>
      <c r="L163" s="775">
        <v>0</v>
      </c>
      <c r="M163" s="471" t="s">
        <v>1184</v>
      </c>
    </row>
    <row r="164" spans="1:13" ht="48.75" customHeight="1" thickBot="1" x14ac:dyDescent="0.3">
      <c r="A164" s="1397"/>
      <c r="B164" s="700" t="s">
        <v>1370</v>
      </c>
      <c r="C164" s="701">
        <v>1</v>
      </c>
      <c r="D164" s="701" t="s">
        <v>1292</v>
      </c>
      <c r="E164" s="701">
        <v>328</v>
      </c>
      <c r="F164" s="701">
        <v>64251</v>
      </c>
      <c r="G164" s="481">
        <v>11</v>
      </c>
      <c r="H164" s="702">
        <v>6000</v>
      </c>
      <c r="I164" s="702">
        <f t="shared" si="5"/>
        <v>6000</v>
      </c>
      <c r="J164" s="703">
        <v>6000</v>
      </c>
      <c r="K164" s="780"/>
      <c r="L164" s="780">
        <v>0</v>
      </c>
      <c r="M164" s="704" t="s">
        <v>1184</v>
      </c>
    </row>
    <row r="165" spans="1:13" ht="60" customHeight="1" x14ac:dyDescent="0.25">
      <c r="A165" s="1395" t="s">
        <v>1386</v>
      </c>
      <c r="B165" s="705" t="s">
        <v>1372</v>
      </c>
      <c r="C165" s="706">
        <v>4</v>
      </c>
      <c r="D165" s="707" t="s">
        <v>1292</v>
      </c>
      <c r="E165" s="706">
        <v>267</v>
      </c>
      <c r="F165" s="707">
        <v>33132</v>
      </c>
      <c r="G165" s="485">
        <v>11</v>
      </c>
      <c r="H165" s="708">
        <v>500</v>
      </c>
      <c r="I165" s="708">
        <f t="shared" si="5"/>
        <v>2000</v>
      </c>
      <c r="J165" s="709">
        <v>1000</v>
      </c>
      <c r="K165" s="781">
        <v>1000</v>
      </c>
      <c r="L165" s="781">
        <v>0</v>
      </c>
      <c r="M165" s="710" t="s">
        <v>1184</v>
      </c>
    </row>
    <row r="166" spans="1:13" ht="48.75" customHeight="1" x14ac:dyDescent="0.25">
      <c r="A166" s="1396"/>
      <c r="B166" s="480" t="s">
        <v>1373</v>
      </c>
      <c r="C166" s="481">
        <v>4</v>
      </c>
      <c r="D166" s="481" t="s">
        <v>1292</v>
      </c>
      <c r="E166" s="481">
        <v>267</v>
      </c>
      <c r="F166" s="481">
        <v>21039</v>
      </c>
      <c r="G166" s="481">
        <v>11</v>
      </c>
      <c r="H166" s="482">
        <v>500</v>
      </c>
      <c r="I166" s="482">
        <f t="shared" si="5"/>
        <v>2000</v>
      </c>
      <c r="J166" s="483">
        <v>1000</v>
      </c>
      <c r="K166" s="774">
        <v>1000</v>
      </c>
      <c r="L166" s="774">
        <v>0</v>
      </c>
      <c r="M166" s="472" t="s">
        <v>1184</v>
      </c>
    </row>
    <row r="167" spans="1:13" ht="60" x14ac:dyDescent="0.25">
      <c r="A167" s="1396"/>
      <c r="B167" s="484" t="s">
        <v>1374</v>
      </c>
      <c r="C167" s="485">
        <v>4</v>
      </c>
      <c r="D167" s="486" t="s">
        <v>1292</v>
      </c>
      <c r="E167" s="485">
        <v>267</v>
      </c>
      <c r="F167" s="486">
        <v>21038</v>
      </c>
      <c r="G167" s="485">
        <v>11</v>
      </c>
      <c r="H167" s="487">
        <v>500</v>
      </c>
      <c r="I167" s="487">
        <f t="shared" si="5"/>
        <v>2000</v>
      </c>
      <c r="J167" s="488">
        <v>1000</v>
      </c>
      <c r="K167" s="775">
        <v>1000</v>
      </c>
      <c r="L167" s="775">
        <v>0</v>
      </c>
      <c r="M167" s="471" t="s">
        <v>1184</v>
      </c>
    </row>
    <row r="168" spans="1:13" ht="48.75" customHeight="1" x14ac:dyDescent="0.25">
      <c r="A168" s="1396"/>
      <c r="B168" s="480" t="s">
        <v>1375</v>
      </c>
      <c r="C168" s="481">
        <v>4</v>
      </c>
      <c r="D168" s="481" t="s">
        <v>1292</v>
      </c>
      <c r="E168" s="481">
        <v>267</v>
      </c>
      <c r="F168" s="481">
        <v>21037</v>
      </c>
      <c r="G168" s="481">
        <v>11</v>
      </c>
      <c r="H168" s="482">
        <v>500</v>
      </c>
      <c r="I168" s="482">
        <f t="shared" si="5"/>
        <v>2000</v>
      </c>
      <c r="J168" s="483">
        <v>1000</v>
      </c>
      <c r="K168" s="774">
        <v>1000</v>
      </c>
      <c r="L168" s="774">
        <v>0</v>
      </c>
      <c r="M168" s="472" t="s">
        <v>1184</v>
      </c>
    </row>
    <row r="169" spans="1:13" ht="60" x14ac:dyDescent="0.25">
      <c r="A169" s="1396"/>
      <c r="B169" s="484" t="s">
        <v>1376</v>
      </c>
      <c r="C169" s="485">
        <v>3</v>
      </c>
      <c r="D169" s="486" t="s">
        <v>1292</v>
      </c>
      <c r="E169" s="485">
        <v>267</v>
      </c>
      <c r="F169" s="486">
        <v>27933</v>
      </c>
      <c r="G169" s="485">
        <v>11</v>
      </c>
      <c r="H169" s="487">
        <v>95</v>
      </c>
      <c r="I169" s="487">
        <f t="shared" si="5"/>
        <v>285</v>
      </c>
      <c r="J169" s="488">
        <v>0</v>
      </c>
      <c r="K169" s="775">
        <v>190</v>
      </c>
      <c r="L169" s="775">
        <v>95</v>
      </c>
      <c r="M169" s="471" t="s">
        <v>1184</v>
      </c>
    </row>
    <row r="170" spans="1:13" ht="48.75" customHeight="1" x14ac:dyDescent="0.25">
      <c r="A170" s="1396"/>
      <c r="B170" s="480" t="s">
        <v>1377</v>
      </c>
      <c r="C170" s="481">
        <v>3</v>
      </c>
      <c r="D170" s="481" t="s">
        <v>1292</v>
      </c>
      <c r="E170" s="481">
        <v>267</v>
      </c>
      <c r="F170" s="481">
        <v>144627</v>
      </c>
      <c r="G170" s="481">
        <v>11</v>
      </c>
      <c r="H170" s="482">
        <v>95</v>
      </c>
      <c r="I170" s="482">
        <f t="shared" si="5"/>
        <v>285</v>
      </c>
      <c r="J170" s="483">
        <v>0</v>
      </c>
      <c r="K170" s="774">
        <v>190</v>
      </c>
      <c r="L170" s="774">
        <v>95</v>
      </c>
      <c r="M170" s="472" t="s">
        <v>1184</v>
      </c>
    </row>
    <row r="171" spans="1:13" ht="60" x14ac:dyDescent="0.25">
      <c r="A171" s="1396"/>
      <c r="B171" s="484" t="s">
        <v>1378</v>
      </c>
      <c r="C171" s="485">
        <v>3</v>
      </c>
      <c r="D171" s="486" t="s">
        <v>1292</v>
      </c>
      <c r="E171" s="485">
        <v>267</v>
      </c>
      <c r="F171" s="486">
        <v>144627</v>
      </c>
      <c r="G171" s="485">
        <v>11</v>
      </c>
      <c r="H171" s="487">
        <v>95</v>
      </c>
      <c r="I171" s="487">
        <f t="shared" si="5"/>
        <v>285</v>
      </c>
      <c r="J171" s="488">
        <v>0</v>
      </c>
      <c r="K171" s="775">
        <v>190</v>
      </c>
      <c r="L171" s="775">
        <v>95</v>
      </c>
      <c r="M171" s="471" t="s">
        <v>1184</v>
      </c>
    </row>
    <row r="172" spans="1:13" ht="48.75" customHeight="1" x14ac:dyDescent="0.25">
      <c r="A172" s="1396"/>
      <c r="B172" s="480" t="s">
        <v>1379</v>
      </c>
      <c r="C172" s="481">
        <v>3</v>
      </c>
      <c r="D172" s="481" t="s">
        <v>1292</v>
      </c>
      <c r="E172" s="481">
        <v>267</v>
      </c>
      <c r="F172" s="481">
        <v>144627</v>
      </c>
      <c r="G172" s="481">
        <v>11</v>
      </c>
      <c r="H172" s="482">
        <v>95</v>
      </c>
      <c r="I172" s="482">
        <f t="shared" si="5"/>
        <v>285</v>
      </c>
      <c r="J172" s="483">
        <v>0</v>
      </c>
      <c r="K172" s="774">
        <v>0</v>
      </c>
      <c r="L172" s="774">
        <v>285</v>
      </c>
      <c r="M172" s="472" t="s">
        <v>1184</v>
      </c>
    </row>
    <row r="173" spans="1:13" ht="75" x14ac:dyDescent="0.25">
      <c r="A173" s="1396"/>
      <c r="B173" s="484" t="s">
        <v>1380</v>
      </c>
      <c r="C173" s="485">
        <v>24</v>
      </c>
      <c r="D173" s="486" t="s">
        <v>1292</v>
      </c>
      <c r="E173" s="485">
        <v>241</v>
      </c>
      <c r="F173" s="486">
        <v>144627</v>
      </c>
      <c r="G173" s="485">
        <v>11</v>
      </c>
      <c r="H173" s="487">
        <v>100</v>
      </c>
      <c r="I173" s="487">
        <f t="shared" si="5"/>
        <v>2400</v>
      </c>
      <c r="J173" s="488">
        <v>800</v>
      </c>
      <c r="K173" s="775">
        <v>800</v>
      </c>
      <c r="L173" s="775">
        <v>800</v>
      </c>
      <c r="M173" s="471" t="s">
        <v>1184</v>
      </c>
    </row>
    <row r="174" spans="1:13" ht="48.75" customHeight="1" x14ac:dyDescent="0.25">
      <c r="A174" s="1396"/>
      <c r="B174" s="480" t="s">
        <v>1166</v>
      </c>
      <c r="C174" s="481">
        <v>10</v>
      </c>
      <c r="D174" s="481" t="s">
        <v>1292</v>
      </c>
      <c r="E174" s="481">
        <v>241</v>
      </c>
      <c r="F174" s="481">
        <v>5366</v>
      </c>
      <c r="G174" s="481">
        <v>11</v>
      </c>
      <c r="H174" s="482">
        <v>50</v>
      </c>
      <c r="I174" s="482">
        <f t="shared" si="5"/>
        <v>500</v>
      </c>
      <c r="J174" s="483">
        <v>250</v>
      </c>
      <c r="K174" s="774">
        <v>250</v>
      </c>
      <c r="L174" s="774">
        <v>0</v>
      </c>
      <c r="M174" s="472" t="s">
        <v>1184</v>
      </c>
    </row>
    <row r="175" spans="1:13" ht="60" x14ac:dyDescent="0.25">
      <c r="A175" s="1396"/>
      <c r="B175" s="484" t="s">
        <v>1381</v>
      </c>
      <c r="C175" s="485">
        <v>4</v>
      </c>
      <c r="D175" s="486" t="s">
        <v>1292</v>
      </c>
      <c r="E175" s="485">
        <v>267</v>
      </c>
      <c r="F175" s="486">
        <v>56407</v>
      </c>
      <c r="G175" s="485">
        <v>11</v>
      </c>
      <c r="H175" s="487">
        <v>500</v>
      </c>
      <c r="I175" s="487">
        <f t="shared" si="5"/>
        <v>2000</v>
      </c>
      <c r="J175" s="488">
        <v>0</v>
      </c>
      <c r="K175" s="775">
        <v>2000</v>
      </c>
      <c r="L175" s="775">
        <v>0</v>
      </c>
      <c r="M175" s="471" t="s">
        <v>1184</v>
      </c>
    </row>
    <row r="176" spans="1:13" ht="48.75" customHeight="1" x14ac:dyDescent="0.25">
      <c r="A176" s="1396"/>
      <c r="B176" s="480" t="s">
        <v>1382</v>
      </c>
      <c r="C176" s="481">
        <v>4</v>
      </c>
      <c r="D176" s="481" t="s">
        <v>1292</v>
      </c>
      <c r="E176" s="481">
        <v>267</v>
      </c>
      <c r="F176" s="481">
        <v>56407</v>
      </c>
      <c r="G176" s="481">
        <v>11</v>
      </c>
      <c r="H176" s="482">
        <v>500</v>
      </c>
      <c r="I176" s="482">
        <f t="shared" si="5"/>
        <v>2000</v>
      </c>
      <c r="J176" s="483">
        <v>1000</v>
      </c>
      <c r="K176" s="774">
        <v>1000</v>
      </c>
      <c r="L176" s="774">
        <v>0</v>
      </c>
      <c r="M176" s="472" t="s">
        <v>1184</v>
      </c>
    </row>
    <row r="177" spans="1:13" ht="45" x14ac:dyDescent="0.25">
      <c r="A177" s="1396"/>
      <c r="B177" s="484" t="s">
        <v>1383</v>
      </c>
      <c r="C177" s="485">
        <v>4</v>
      </c>
      <c r="D177" s="486" t="s">
        <v>1292</v>
      </c>
      <c r="E177" s="485">
        <v>267</v>
      </c>
      <c r="F177" s="486">
        <v>56407</v>
      </c>
      <c r="G177" s="485">
        <v>11</v>
      </c>
      <c r="H177" s="487">
        <v>500</v>
      </c>
      <c r="I177" s="487">
        <f t="shared" si="5"/>
        <v>2000</v>
      </c>
      <c r="J177" s="488">
        <v>1000</v>
      </c>
      <c r="K177" s="775">
        <v>1000</v>
      </c>
      <c r="L177" s="775">
        <v>0</v>
      </c>
      <c r="M177" s="471" t="s">
        <v>1184</v>
      </c>
    </row>
    <row r="178" spans="1:13" ht="48.75" customHeight="1" x14ac:dyDescent="0.25">
      <c r="A178" s="1396"/>
      <c r="B178" s="480" t="s">
        <v>1384</v>
      </c>
      <c r="C178" s="481">
        <v>4</v>
      </c>
      <c r="D178" s="481" t="s">
        <v>1292</v>
      </c>
      <c r="E178" s="481">
        <v>267</v>
      </c>
      <c r="F178" s="481">
        <v>56407</v>
      </c>
      <c r="G178" s="481">
        <v>11</v>
      </c>
      <c r="H178" s="482">
        <v>500</v>
      </c>
      <c r="I178" s="482">
        <f t="shared" si="5"/>
        <v>2000</v>
      </c>
      <c r="J178" s="483">
        <v>1000</v>
      </c>
      <c r="K178" s="774">
        <v>1000</v>
      </c>
      <c r="L178" s="774">
        <v>0</v>
      </c>
      <c r="M178" s="472" t="s">
        <v>1184</v>
      </c>
    </row>
    <row r="179" spans="1:13" ht="30.75" thickBot="1" x14ac:dyDescent="0.3">
      <c r="A179" s="1397"/>
      <c r="B179" s="715" t="s">
        <v>1385</v>
      </c>
      <c r="C179" s="716">
        <v>1</v>
      </c>
      <c r="D179" s="717" t="s">
        <v>1292</v>
      </c>
      <c r="E179" s="716">
        <v>332</v>
      </c>
      <c r="F179" s="717">
        <v>103352</v>
      </c>
      <c r="G179" s="485">
        <v>11</v>
      </c>
      <c r="H179" s="718">
        <v>2000</v>
      </c>
      <c r="I179" s="718">
        <f t="shared" si="5"/>
        <v>2000</v>
      </c>
      <c r="J179" s="719">
        <v>2000</v>
      </c>
      <c r="K179" s="782"/>
      <c r="L179" s="782">
        <v>0</v>
      </c>
      <c r="M179" s="720" t="s">
        <v>1184</v>
      </c>
    </row>
    <row r="180" spans="1:13" ht="48.75" customHeight="1" x14ac:dyDescent="0.25">
      <c r="A180" s="1395" t="s">
        <v>1465</v>
      </c>
      <c r="B180" s="500" t="s">
        <v>1167</v>
      </c>
      <c r="C180" s="501">
        <v>10</v>
      </c>
      <c r="D180" s="501" t="s">
        <v>1292</v>
      </c>
      <c r="E180" s="501">
        <v>267</v>
      </c>
      <c r="F180" s="501">
        <v>5487</v>
      </c>
      <c r="G180" s="481">
        <v>11</v>
      </c>
      <c r="H180" s="502">
        <v>20</v>
      </c>
      <c r="I180" s="502">
        <f t="shared" si="5"/>
        <v>200</v>
      </c>
      <c r="J180" s="699">
        <v>0</v>
      </c>
      <c r="K180" s="779">
        <v>200</v>
      </c>
      <c r="L180" s="779">
        <v>0</v>
      </c>
      <c r="M180" s="470" t="s">
        <v>1184</v>
      </c>
    </row>
    <row r="181" spans="1:13" ht="30" x14ac:dyDescent="0.25">
      <c r="A181" s="1396"/>
      <c r="B181" s="484" t="s">
        <v>1387</v>
      </c>
      <c r="C181" s="485">
        <v>2</v>
      </c>
      <c r="D181" s="486" t="s">
        <v>1292</v>
      </c>
      <c r="E181" s="485">
        <v>291</v>
      </c>
      <c r="F181" s="486">
        <v>102204</v>
      </c>
      <c r="G181" s="485">
        <v>11</v>
      </c>
      <c r="H181" s="487">
        <v>140</v>
      </c>
      <c r="I181" s="487">
        <f t="shared" si="5"/>
        <v>280</v>
      </c>
      <c r="J181" s="488">
        <v>0</v>
      </c>
      <c r="K181" s="775">
        <v>280</v>
      </c>
      <c r="L181" s="775">
        <v>0</v>
      </c>
      <c r="M181" s="471" t="s">
        <v>1184</v>
      </c>
    </row>
    <row r="182" spans="1:13" ht="48.75" customHeight="1" x14ac:dyDescent="0.25">
      <c r="A182" s="1396"/>
      <c r="B182" s="711" t="s">
        <v>1388</v>
      </c>
      <c r="C182" s="712">
        <v>1</v>
      </c>
      <c r="D182" s="712" t="s">
        <v>1292</v>
      </c>
      <c r="E182" s="712">
        <v>322</v>
      </c>
      <c r="F182" s="712">
        <v>475320</v>
      </c>
      <c r="G182" s="481">
        <v>11</v>
      </c>
      <c r="H182" s="713">
        <v>2000</v>
      </c>
      <c r="I182" s="713">
        <f t="shared" si="5"/>
        <v>2000</v>
      </c>
      <c r="J182" s="714">
        <v>0</v>
      </c>
      <c r="K182" s="783">
        <v>2000</v>
      </c>
      <c r="L182" s="783">
        <v>0</v>
      </c>
      <c r="M182" s="744" t="s">
        <v>1184</v>
      </c>
    </row>
    <row r="183" spans="1:13" ht="30" x14ac:dyDescent="0.25">
      <c r="A183" s="1396"/>
      <c r="B183" s="484" t="s">
        <v>1168</v>
      </c>
      <c r="C183" s="485">
        <v>50</v>
      </c>
      <c r="D183" s="486" t="s">
        <v>1292</v>
      </c>
      <c r="E183" s="485">
        <v>268</v>
      </c>
      <c r="F183" s="486">
        <v>121240</v>
      </c>
      <c r="G183" s="485">
        <v>11</v>
      </c>
      <c r="H183" s="487">
        <v>25</v>
      </c>
      <c r="I183" s="487">
        <f t="shared" si="5"/>
        <v>1250</v>
      </c>
      <c r="J183" s="488">
        <v>0</v>
      </c>
      <c r="K183" s="775">
        <v>1250</v>
      </c>
      <c r="L183" s="775">
        <v>0</v>
      </c>
      <c r="M183" s="471" t="s">
        <v>1184</v>
      </c>
    </row>
    <row r="184" spans="1:13" ht="48.75" customHeight="1" x14ac:dyDescent="0.25">
      <c r="A184" s="1396"/>
      <c r="B184" s="480" t="s">
        <v>1169</v>
      </c>
      <c r="C184" s="481">
        <v>50</v>
      </c>
      <c r="D184" s="481" t="s">
        <v>1292</v>
      </c>
      <c r="E184" s="481">
        <v>286</v>
      </c>
      <c r="F184" s="481">
        <v>44734</v>
      </c>
      <c r="G184" s="481">
        <v>11</v>
      </c>
      <c r="H184" s="482">
        <v>30</v>
      </c>
      <c r="I184" s="482">
        <f t="shared" si="5"/>
        <v>1500</v>
      </c>
      <c r="J184" s="483">
        <v>0</v>
      </c>
      <c r="K184" s="774">
        <v>1500</v>
      </c>
      <c r="L184" s="774">
        <v>0</v>
      </c>
      <c r="M184" s="472" t="s">
        <v>1184</v>
      </c>
    </row>
    <row r="185" spans="1:13" ht="75" x14ac:dyDescent="0.25">
      <c r="A185" s="1396"/>
      <c r="B185" s="484" t="s">
        <v>1170</v>
      </c>
      <c r="C185" s="485">
        <v>30</v>
      </c>
      <c r="D185" s="486" t="s">
        <v>1292</v>
      </c>
      <c r="E185" s="485">
        <v>286</v>
      </c>
      <c r="F185" s="486">
        <v>77815</v>
      </c>
      <c r="G185" s="485">
        <v>11</v>
      </c>
      <c r="H185" s="487">
        <v>9</v>
      </c>
      <c r="I185" s="487">
        <f t="shared" si="5"/>
        <v>270</v>
      </c>
      <c r="J185" s="488">
        <v>0</v>
      </c>
      <c r="K185" s="775">
        <v>270</v>
      </c>
      <c r="L185" s="775">
        <v>0</v>
      </c>
      <c r="M185" s="471" t="s">
        <v>1184</v>
      </c>
    </row>
    <row r="186" spans="1:13" ht="48.75" customHeight="1" x14ac:dyDescent="0.25">
      <c r="A186" s="1396"/>
      <c r="B186" s="480" t="s">
        <v>1389</v>
      </c>
      <c r="C186" s="481">
        <v>2</v>
      </c>
      <c r="D186" s="481" t="s">
        <v>1292</v>
      </c>
      <c r="E186" s="481">
        <v>286</v>
      </c>
      <c r="F186" s="481">
        <v>60174</v>
      </c>
      <c r="G186" s="481">
        <v>11</v>
      </c>
      <c r="H186" s="482">
        <v>700</v>
      </c>
      <c r="I186" s="482">
        <f t="shared" si="5"/>
        <v>1400</v>
      </c>
      <c r="J186" s="483">
        <v>0</v>
      </c>
      <c r="K186" s="774">
        <v>1400</v>
      </c>
      <c r="L186" s="774">
        <v>0</v>
      </c>
      <c r="M186" s="472" t="s">
        <v>1184</v>
      </c>
    </row>
    <row r="187" spans="1:13" ht="60" x14ac:dyDescent="0.25">
      <c r="A187" s="1396"/>
      <c r="B187" s="484" t="s">
        <v>1390</v>
      </c>
      <c r="C187" s="485">
        <v>1</v>
      </c>
      <c r="D187" s="486" t="s">
        <v>1292</v>
      </c>
      <c r="E187" s="485">
        <v>286</v>
      </c>
      <c r="F187" s="486">
        <v>61353</v>
      </c>
      <c r="G187" s="485">
        <v>11</v>
      </c>
      <c r="H187" s="487">
        <v>1500</v>
      </c>
      <c r="I187" s="487">
        <f t="shared" si="5"/>
        <v>1500</v>
      </c>
      <c r="J187" s="488">
        <v>0</v>
      </c>
      <c r="K187" s="775">
        <v>1500</v>
      </c>
      <c r="L187" s="775">
        <v>0</v>
      </c>
      <c r="M187" s="471" t="s">
        <v>1184</v>
      </c>
    </row>
    <row r="188" spans="1:13" ht="48.75" customHeight="1" x14ac:dyDescent="0.25">
      <c r="A188" s="1396"/>
      <c r="B188" s="711" t="s">
        <v>1171</v>
      </c>
      <c r="C188" s="712">
        <v>100</v>
      </c>
      <c r="D188" s="712" t="s">
        <v>1292</v>
      </c>
      <c r="E188" s="712">
        <v>294</v>
      </c>
      <c r="F188" s="712">
        <v>115118</v>
      </c>
      <c r="G188" s="481">
        <v>11</v>
      </c>
      <c r="H188" s="713">
        <v>60</v>
      </c>
      <c r="I188" s="713">
        <f t="shared" si="5"/>
        <v>6000</v>
      </c>
      <c r="J188" s="714">
        <v>0</v>
      </c>
      <c r="K188" s="783">
        <v>6000</v>
      </c>
      <c r="L188" s="783">
        <v>0</v>
      </c>
      <c r="M188" s="744" t="s">
        <v>1184</v>
      </c>
    </row>
    <row r="189" spans="1:13" ht="60" x14ac:dyDescent="0.25">
      <c r="A189" s="1396"/>
      <c r="B189" s="484" t="s">
        <v>1172</v>
      </c>
      <c r="C189" s="485">
        <v>25</v>
      </c>
      <c r="D189" s="486" t="s">
        <v>1292</v>
      </c>
      <c r="E189" s="485">
        <v>233</v>
      </c>
      <c r="F189" s="486">
        <v>57468</v>
      </c>
      <c r="G189" s="485">
        <v>11</v>
      </c>
      <c r="H189" s="487">
        <v>40</v>
      </c>
      <c r="I189" s="487">
        <f t="shared" si="5"/>
        <v>1000</v>
      </c>
      <c r="J189" s="488">
        <v>0</v>
      </c>
      <c r="K189" s="775">
        <v>1000</v>
      </c>
      <c r="L189" s="775">
        <v>0</v>
      </c>
      <c r="M189" s="471" t="s">
        <v>1184</v>
      </c>
    </row>
    <row r="190" spans="1:13" ht="48.75" customHeight="1" x14ac:dyDescent="0.25">
      <c r="A190" s="1396"/>
      <c r="B190" s="711" t="s">
        <v>1391</v>
      </c>
      <c r="C190" s="712">
        <v>25</v>
      </c>
      <c r="D190" s="712" t="s">
        <v>1292</v>
      </c>
      <c r="E190" s="712">
        <v>233</v>
      </c>
      <c r="F190" s="712">
        <v>112301</v>
      </c>
      <c r="G190" s="481">
        <v>11</v>
      </c>
      <c r="H190" s="713">
        <v>60</v>
      </c>
      <c r="I190" s="713">
        <f t="shared" si="5"/>
        <v>1500</v>
      </c>
      <c r="J190" s="714">
        <v>0</v>
      </c>
      <c r="K190" s="783">
        <v>1500</v>
      </c>
      <c r="L190" s="783">
        <v>0</v>
      </c>
      <c r="M190" s="744" t="s">
        <v>1184</v>
      </c>
    </row>
    <row r="191" spans="1:13" ht="45" x14ac:dyDescent="0.25">
      <c r="A191" s="1396"/>
      <c r="B191" s="484" t="s">
        <v>1173</v>
      </c>
      <c r="C191" s="485">
        <v>25</v>
      </c>
      <c r="D191" s="486" t="s">
        <v>1292</v>
      </c>
      <c r="E191" s="485">
        <v>233</v>
      </c>
      <c r="F191" s="486">
        <v>50639</v>
      </c>
      <c r="G191" s="485">
        <v>11</v>
      </c>
      <c r="H191" s="487">
        <v>125</v>
      </c>
      <c r="I191" s="487">
        <f t="shared" si="5"/>
        <v>3125</v>
      </c>
      <c r="J191" s="488">
        <v>0</v>
      </c>
      <c r="K191" s="775">
        <v>0</v>
      </c>
      <c r="L191" s="775">
        <v>3125</v>
      </c>
      <c r="M191" s="471" t="s">
        <v>1184</v>
      </c>
    </row>
    <row r="192" spans="1:13" ht="48.75" customHeight="1" x14ac:dyDescent="0.25">
      <c r="A192" s="1396"/>
      <c r="B192" s="480" t="s">
        <v>1174</v>
      </c>
      <c r="C192" s="481">
        <v>10</v>
      </c>
      <c r="D192" s="481" t="s">
        <v>1292</v>
      </c>
      <c r="E192" s="481">
        <v>268</v>
      </c>
      <c r="F192" s="481">
        <v>52446</v>
      </c>
      <c r="G192" s="481">
        <v>11</v>
      </c>
      <c r="H192" s="482">
        <v>40</v>
      </c>
      <c r="I192" s="482">
        <f t="shared" si="5"/>
        <v>400</v>
      </c>
      <c r="J192" s="483">
        <v>0</v>
      </c>
      <c r="K192" s="774">
        <v>0</v>
      </c>
      <c r="L192" s="774">
        <v>400</v>
      </c>
      <c r="M192" s="472" t="s">
        <v>1184</v>
      </c>
    </row>
    <row r="193" spans="1:13" ht="105" x14ac:dyDescent="0.25">
      <c r="A193" s="1396"/>
      <c r="B193" s="484" t="s">
        <v>1175</v>
      </c>
      <c r="C193" s="485">
        <v>25</v>
      </c>
      <c r="D193" s="486" t="s">
        <v>1292</v>
      </c>
      <c r="E193" s="485">
        <v>233</v>
      </c>
      <c r="F193" s="486">
        <v>79219</v>
      </c>
      <c r="G193" s="485">
        <v>11</v>
      </c>
      <c r="H193" s="487">
        <v>350</v>
      </c>
      <c r="I193" s="487">
        <f t="shared" si="5"/>
        <v>8750</v>
      </c>
      <c r="J193" s="488">
        <v>0</v>
      </c>
      <c r="K193" s="775">
        <v>0</v>
      </c>
      <c r="L193" s="775">
        <v>8750</v>
      </c>
      <c r="M193" s="471" t="s">
        <v>1184</v>
      </c>
    </row>
    <row r="194" spans="1:13" ht="48.75" customHeight="1" x14ac:dyDescent="0.25">
      <c r="A194" s="1396"/>
      <c r="B194" s="480" t="s">
        <v>1176</v>
      </c>
      <c r="C194" s="481">
        <v>1</v>
      </c>
      <c r="D194" s="481" t="s">
        <v>1292</v>
      </c>
      <c r="E194" s="481">
        <v>233</v>
      </c>
      <c r="F194" s="481">
        <v>79253</v>
      </c>
      <c r="G194" s="481">
        <v>11</v>
      </c>
      <c r="H194" s="482">
        <v>350</v>
      </c>
      <c r="I194" s="482">
        <f t="shared" si="5"/>
        <v>350</v>
      </c>
      <c r="J194" s="483">
        <v>0</v>
      </c>
      <c r="K194" s="774">
        <v>0</v>
      </c>
      <c r="L194" s="774">
        <v>350</v>
      </c>
      <c r="M194" s="472" t="s">
        <v>1184</v>
      </c>
    </row>
    <row r="195" spans="1:13" ht="45" x14ac:dyDescent="0.25">
      <c r="A195" s="1396"/>
      <c r="B195" s="484" t="s">
        <v>1177</v>
      </c>
      <c r="C195" s="485">
        <v>8</v>
      </c>
      <c r="D195" s="486" t="s">
        <v>1292</v>
      </c>
      <c r="E195" s="485">
        <v>233</v>
      </c>
      <c r="F195" s="486">
        <v>74122</v>
      </c>
      <c r="G195" s="485">
        <v>11</v>
      </c>
      <c r="H195" s="487">
        <v>75</v>
      </c>
      <c r="I195" s="487">
        <f t="shared" si="5"/>
        <v>600</v>
      </c>
      <c r="J195" s="488">
        <v>0</v>
      </c>
      <c r="K195" s="775">
        <v>0</v>
      </c>
      <c r="L195" s="775">
        <v>600</v>
      </c>
      <c r="M195" s="471" t="s">
        <v>1184</v>
      </c>
    </row>
    <row r="196" spans="1:13" ht="48.75" customHeight="1" x14ac:dyDescent="0.25">
      <c r="A196" s="1396"/>
      <c r="B196" s="711" t="s">
        <v>1178</v>
      </c>
      <c r="C196" s="712">
        <v>2</v>
      </c>
      <c r="D196" s="712" t="s">
        <v>1292</v>
      </c>
      <c r="E196" s="712">
        <v>233</v>
      </c>
      <c r="F196" s="712">
        <v>74113</v>
      </c>
      <c r="G196" s="481">
        <v>11</v>
      </c>
      <c r="H196" s="713">
        <v>75</v>
      </c>
      <c r="I196" s="713">
        <f t="shared" si="5"/>
        <v>150</v>
      </c>
      <c r="J196" s="714">
        <v>0</v>
      </c>
      <c r="K196" s="783">
        <v>0</v>
      </c>
      <c r="L196" s="783">
        <v>150</v>
      </c>
      <c r="M196" s="744" t="s">
        <v>1184</v>
      </c>
    </row>
    <row r="197" spans="1:13" ht="75" x14ac:dyDescent="0.25">
      <c r="A197" s="1396"/>
      <c r="B197" s="484" t="s">
        <v>1392</v>
      </c>
      <c r="C197" s="485">
        <v>5</v>
      </c>
      <c r="D197" s="486" t="s">
        <v>1292</v>
      </c>
      <c r="E197" s="485">
        <v>286</v>
      </c>
      <c r="F197" s="486">
        <v>55185</v>
      </c>
      <c r="G197" s="485">
        <v>11</v>
      </c>
      <c r="H197" s="487">
        <v>160</v>
      </c>
      <c r="I197" s="487">
        <f t="shared" si="5"/>
        <v>800</v>
      </c>
      <c r="J197" s="488">
        <v>0</v>
      </c>
      <c r="K197" s="775">
        <v>0</v>
      </c>
      <c r="L197" s="775">
        <v>800</v>
      </c>
      <c r="M197" s="471" t="s">
        <v>1184</v>
      </c>
    </row>
    <row r="198" spans="1:13" ht="48.75" customHeight="1" x14ac:dyDescent="0.25">
      <c r="A198" s="1396"/>
      <c r="B198" s="711" t="s">
        <v>1393</v>
      </c>
      <c r="C198" s="712">
        <v>10</v>
      </c>
      <c r="D198" s="712" t="s">
        <v>1292</v>
      </c>
      <c r="E198" s="712">
        <v>283</v>
      </c>
      <c r="F198" s="712">
        <v>36255</v>
      </c>
      <c r="G198" s="481">
        <v>11</v>
      </c>
      <c r="H198" s="713">
        <v>16.5</v>
      </c>
      <c r="I198" s="713">
        <f t="shared" si="5"/>
        <v>165</v>
      </c>
      <c r="J198" s="714">
        <v>0</v>
      </c>
      <c r="K198" s="783">
        <v>0</v>
      </c>
      <c r="L198" s="783">
        <v>165</v>
      </c>
      <c r="M198" s="744" t="s">
        <v>1184</v>
      </c>
    </row>
    <row r="199" spans="1:13" ht="75" x14ac:dyDescent="0.25">
      <c r="A199" s="1396"/>
      <c r="B199" s="484" t="s">
        <v>1179</v>
      </c>
      <c r="C199" s="485">
        <v>30</v>
      </c>
      <c r="D199" s="486" t="s">
        <v>1292</v>
      </c>
      <c r="E199" s="485">
        <v>283</v>
      </c>
      <c r="F199" s="486">
        <v>36253</v>
      </c>
      <c r="G199" s="485">
        <v>11</v>
      </c>
      <c r="H199" s="487">
        <v>13.5</v>
      </c>
      <c r="I199" s="487">
        <f t="shared" si="5"/>
        <v>405</v>
      </c>
      <c r="J199" s="488">
        <v>0</v>
      </c>
      <c r="K199" s="775">
        <v>0</v>
      </c>
      <c r="L199" s="775">
        <v>405</v>
      </c>
      <c r="M199" s="471" t="s">
        <v>1184</v>
      </c>
    </row>
    <row r="200" spans="1:13" ht="48.75" customHeight="1" x14ac:dyDescent="0.25">
      <c r="A200" s="1396"/>
      <c r="B200" s="480" t="s">
        <v>1394</v>
      </c>
      <c r="C200" s="481">
        <v>1</v>
      </c>
      <c r="D200" s="481" t="s">
        <v>1292</v>
      </c>
      <c r="E200" s="481">
        <v>299</v>
      </c>
      <c r="F200" s="481">
        <v>60732</v>
      </c>
      <c r="G200" s="481">
        <v>11</v>
      </c>
      <c r="H200" s="482">
        <v>240</v>
      </c>
      <c r="I200" s="482">
        <f t="shared" si="5"/>
        <v>240</v>
      </c>
      <c r="J200" s="483">
        <v>0</v>
      </c>
      <c r="K200" s="774">
        <v>0</v>
      </c>
      <c r="L200" s="774">
        <v>240</v>
      </c>
      <c r="M200" s="472" t="s">
        <v>1184</v>
      </c>
    </row>
    <row r="201" spans="1:13" ht="60" x14ac:dyDescent="0.25">
      <c r="A201" s="1396"/>
      <c r="B201" s="484" t="s">
        <v>1180</v>
      </c>
      <c r="C201" s="485">
        <v>3</v>
      </c>
      <c r="D201" s="486" t="s">
        <v>1292</v>
      </c>
      <c r="E201" s="485">
        <v>281</v>
      </c>
      <c r="F201" s="486">
        <v>81040</v>
      </c>
      <c r="G201" s="485">
        <v>11</v>
      </c>
      <c r="H201" s="487">
        <v>10</v>
      </c>
      <c r="I201" s="487">
        <f t="shared" si="5"/>
        <v>30</v>
      </c>
      <c r="J201" s="488">
        <v>0</v>
      </c>
      <c r="K201" s="775">
        <v>0</v>
      </c>
      <c r="L201" s="775">
        <v>30</v>
      </c>
      <c r="M201" s="471" t="s">
        <v>1184</v>
      </c>
    </row>
    <row r="202" spans="1:13" ht="48.75" customHeight="1" x14ac:dyDescent="0.25">
      <c r="A202" s="1396"/>
      <c r="B202" s="480" t="s">
        <v>1181</v>
      </c>
      <c r="C202" s="481">
        <v>10</v>
      </c>
      <c r="D202" s="481" t="s">
        <v>1292</v>
      </c>
      <c r="E202" s="481">
        <v>267</v>
      </c>
      <c r="F202" s="481">
        <v>3626</v>
      </c>
      <c r="G202" s="481">
        <v>11</v>
      </c>
      <c r="H202" s="482">
        <v>100</v>
      </c>
      <c r="I202" s="482">
        <f t="shared" si="5"/>
        <v>1000</v>
      </c>
      <c r="J202" s="483">
        <v>0</v>
      </c>
      <c r="K202" s="774">
        <v>0</v>
      </c>
      <c r="L202" s="774">
        <v>1000</v>
      </c>
      <c r="M202" s="472" t="s">
        <v>1184</v>
      </c>
    </row>
    <row r="203" spans="1:13" ht="105" x14ac:dyDescent="0.25">
      <c r="A203" s="1396"/>
      <c r="B203" s="484" t="s">
        <v>1395</v>
      </c>
      <c r="C203" s="485">
        <v>10</v>
      </c>
      <c r="D203" s="486" t="s">
        <v>1292</v>
      </c>
      <c r="E203" s="485">
        <v>286</v>
      </c>
      <c r="F203" s="486">
        <v>34038</v>
      </c>
      <c r="G203" s="485">
        <v>11</v>
      </c>
      <c r="H203" s="487">
        <v>60</v>
      </c>
      <c r="I203" s="487">
        <f t="shared" si="5"/>
        <v>600</v>
      </c>
      <c r="J203" s="488">
        <v>0</v>
      </c>
      <c r="K203" s="775">
        <v>0</v>
      </c>
      <c r="L203" s="775">
        <v>600</v>
      </c>
      <c r="M203" s="471" t="s">
        <v>1184</v>
      </c>
    </row>
    <row r="204" spans="1:13" ht="48.75" customHeight="1" x14ac:dyDescent="0.25">
      <c r="A204" s="1396"/>
      <c r="B204" s="480" t="s">
        <v>1396</v>
      </c>
      <c r="C204" s="481">
        <v>10</v>
      </c>
      <c r="D204" s="481" t="s">
        <v>1292</v>
      </c>
      <c r="E204" s="481">
        <v>286</v>
      </c>
      <c r="F204" s="481">
        <v>54604</v>
      </c>
      <c r="G204" s="481">
        <v>11</v>
      </c>
      <c r="H204" s="482">
        <v>120</v>
      </c>
      <c r="I204" s="482">
        <f t="shared" si="5"/>
        <v>1200</v>
      </c>
      <c r="J204" s="483">
        <v>0</v>
      </c>
      <c r="K204" s="774">
        <v>0</v>
      </c>
      <c r="L204" s="774">
        <v>1200</v>
      </c>
      <c r="M204" s="472" t="s">
        <v>1184</v>
      </c>
    </row>
    <row r="205" spans="1:13" ht="105" x14ac:dyDescent="0.25">
      <c r="A205" s="1396"/>
      <c r="B205" s="484" t="s">
        <v>1397</v>
      </c>
      <c r="C205" s="485">
        <v>5</v>
      </c>
      <c r="D205" s="486" t="s">
        <v>1292</v>
      </c>
      <c r="E205" s="485">
        <v>286</v>
      </c>
      <c r="F205" s="486">
        <v>72695</v>
      </c>
      <c r="G205" s="485">
        <v>11</v>
      </c>
      <c r="H205" s="487">
        <v>160</v>
      </c>
      <c r="I205" s="487">
        <f t="shared" si="5"/>
        <v>800</v>
      </c>
      <c r="J205" s="488">
        <v>0</v>
      </c>
      <c r="K205" s="775">
        <v>0</v>
      </c>
      <c r="L205" s="775">
        <v>800</v>
      </c>
      <c r="M205" s="471" t="s">
        <v>1184</v>
      </c>
    </row>
    <row r="206" spans="1:13" ht="48.75" customHeight="1" x14ac:dyDescent="0.25">
      <c r="A206" s="1396"/>
      <c r="B206" s="480" t="s">
        <v>1398</v>
      </c>
      <c r="C206" s="481">
        <v>2</v>
      </c>
      <c r="D206" s="481" t="s">
        <v>1292</v>
      </c>
      <c r="E206" s="481">
        <v>286</v>
      </c>
      <c r="F206" s="481">
        <v>49683</v>
      </c>
      <c r="G206" s="481">
        <v>11</v>
      </c>
      <c r="H206" s="482">
        <v>200</v>
      </c>
      <c r="I206" s="482">
        <f t="shared" si="5"/>
        <v>400</v>
      </c>
      <c r="J206" s="483">
        <v>0</v>
      </c>
      <c r="K206" s="774">
        <v>0</v>
      </c>
      <c r="L206" s="774">
        <v>400</v>
      </c>
      <c r="M206" s="472" t="s">
        <v>1184</v>
      </c>
    </row>
    <row r="207" spans="1:13" ht="45" x14ac:dyDescent="0.25">
      <c r="A207" s="1396"/>
      <c r="B207" s="484" t="s">
        <v>1182</v>
      </c>
      <c r="C207" s="485">
        <v>5</v>
      </c>
      <c r="D207" s="486" t="s">
        <v>1292</v>
      </c>
      <c r="E207" s="485">
        <v>299</v>
      </c>
      <c r="F207" s="486">
        <v>65110</v>
      </c>
      <c r="G207" s="485">
        <v>11</v>
      </c>
      <c r="H207" s="487">
        <v>7</v>
      </c>
      <c r="I207" s="487">
        <f t="shared" si="5"/>
        <v>35</v>
      </c>
      <c r="J207" s="488">
        <v>0</v>
      </c>
      <c r="K207" s="775">
        <v>0</v>
      </c>
      <c r="L207" s="775">
        <v>35</v>
      </c>
      <c r="M207" s="471" t="s">
        <v>1184</v>
      </c>
    </row>
    <row r="208" spans="1:13" ht="48.75" customHeight="1" x14ac:dyDescent="0.25">
      <c r="A208" s="1396"/>
      <c r="B208" s="480" t="s">
        <v>1399</v>
      </c>
      <c r="C208" s="481">
        <v>10</v>
      </c>
      <c r="D208" s="481" t="s">
        <v>1292</v>
      </c>
      <c r="E208" s="481">
        <v>286</v>
      </c>
      <c r="F208" s="481">
        <v>73533</v>
      </c>
      <c r="G208" s="481">
        <v>11</v>
      </c>
      <c r="H208" s="482">
        <v>55</v>
      </c>
      <c r="I208" s="482">
        <f t="shared" si="5"/>
        <v>550</v>
      </c>
      <c r="J208" s="483">
        <v>0</v>
      </c>
      <c r="K208" s="774">
        <v>0</v>
      </c>
      <c r="L208" s="774">
        <v>550</v>
      </c>
      <c r="M208" s="472" t="s">
        <v>1184</v>
      </c>
    </row>
    <row r="209" spans="1:13" ht="30.75" thickBot="1" x14ac:dyDescent="0.3">
      <c r="A209" s="1396"/>
      <c r="B209" s="484" t="s">
        <v>1400</v>
      </c>
      <c r="C209" s="485">
        <v>1</v>
      </c>
      <c r="D209" s="486" t="s">
        <v>1150</v>
      </c>
      <c r="E209" s="485">
        <v>286</v>
      </c>
      <c r="F209" s="486">
        <v>48219</v>
      </c>
      <c r="G209" s="485">
        <v>11</v>
      </c>
      <c r="H209" s="487">
        <v>300</v>
      </c>
      <c r="I209" s="487">
        <f t="shared" si="5"/>
        <v>300</v>
      </c>
      <c r="J209" s="488">
        <v>0</v>
      </c>
      <c r="K209" s="775">
        <v>300</v>
      </c>
      <c r="L209" s="775"/>
      <c r="M209" s="471" t="s">
        <v>1184</v>
      </c>
    </row>
    <row r="210" spans="1:13" s="489" customFormat="1" ht="15.75" thickBot="1" x14ac:dyDescent="0.25">
      <c r="A210" s="495"/>
      <c r="B210" s="1402" t="s">
        <v>1165</v>
      </c>
      <c r="C210" s="1403"/>
      <c r="D210" s="1403"/>
      <c r="E210" s="1403"/>
      <c r="F210" s="1403"/>
      <c r="G210" s="1403"/>
      <c r="H210" s="1404"/>
      <c r="I210" s="511">
        <f>+SUM(I154:I209)</f>
        <v>261773</v>
      </c>
      <c r="J210" s="784">
        <f>+SUM(J154:J209)</f>
        <v>99983</v>
      </c>
      <c r="K210" s="784">
        <f>+SUM(K154:K209)</f>
        <v>65820</v>
      </c>
      <c r="L210" s="784">
        <f>+SUM(L154:L209)</f>
        <v>95970</v>
      </c>
      <c r="M210" s="508"/>
    </row>
    <row r="211" spans="1:13" s="489" customFormat="1" ht="15.75" thickBot="1" x14ac:dyDescent="0.25">
      <c r="A211" s="495"/>
      <c r="B211" s="1398" t="s">
        <v>727</v>
      </c>
      <c r="C211" s="1399"/>
      <c r="D211" s="1399"/>
      <c r="E211" s="1399"/>
      <c r="F211" s="1399"/>
      <c r="G211" s="1399"/>
      <c r="H211" s="1400"/>
      <c r="I211" s="509">
        <f>+I210+I150+I140</f>
        <v>15001713</v>
      </c>
      <c r="J211" s="510">
        <f>+J210+J150+J140</f>
        <v>4762246</v>
      </c>
      <c r="K211" s="510">
        <f>+K210+K150+K140</f>
        <v>5583797</v>
      </c>
      <c r="L211" s="510">
        <f>+L210+L150+L140</f>
        <v>4655670</v>
      </c>
      <c r="M211" s="468"/>
    </row>
    <row r="212" spans="1:13" ht="15.75" thickBot="1" x14ac:dyDescent="0.3"/>
    <row r="213" spans="1:13" ht="21.75" customHeight="1" x14ac:dyDescent="0.25">
      <c r="A213" s="1310" t="s">
        <v>19</v>
      </c>
      <c r="B213" s="1311"/>
      <c r="C213" s="1311"/>
      <c r="D213" s="1311"/>
      <c r="E213" s="1311"/>
      <c r="F213" s="1312" t="s">
        <v>862</v>
      </c>
      <c r="G213" s="1312"/>
      <c r="H213" s="1312"/>
      <c r="I213" s="1312"/>
      <c r="J213" s="1312"/>
      <c r="K213" s="1312"/>
      <c r="L213" s="1312"/>
      <c r="M213" s="1313"/>
    </row>
    <row r="214" spans="1:13" x14ac:dyDescent="0.25">
      <c r="A214" s="1314" t="s">
        <v>863</v>
      </c>
      <c r="B214" s="1315"/>
      <c r="C214" s="1315"/>
      <c r="D214" s="1315"/>
      <c r="E214" s="1315"/>
      <c r="F214" s="1316" t="s">
        <v>802</v>
      </c>
      <c r="G214" s="1316"/>
      <c r="H214" s="1316"/>
      <c r="I214" s="1316"/>
      <c r="J214" s="1316"/>
      <c r="K214" s="1316"/>
      <c r="L214" s="1316"/>
      <c r="M214" s="1317"/>
    </row>
    <row r="215" spans="1:13" ht="15.75" thickBot="1" x14ac:dyDescent="0.3">
      <c r="A215" s="1382" t="s">
        <v>865</v>
      </c>
      <c r="B215" s="1379"/>
      <c r="C215" s="1379"/>
      <c r="D215" s="1379"/>
      <c r="E215" s="1379"/>
      <c r="F215" s="1380" t="str">
        <f>+'[2]SPPD-14 POA'!N10</f>
        <v>Tratamiento de las aguas residuales a través de las plantas de tratamiento a cargo de la Institución</v>
      </c>
      <c r="G215" s="1380"/>
      <c r="H215" s="1380"/>
      <c r="I215" s="1380"/>
      <c r="J215" s="1380"/>
      <c r="K215" s="1380"/>
      <c r="L215" s="1380"/>
      <c r="M215" s="1383"/>
    </row>
    <row r="216" spans="1:13" ht="19.5" customHeight="1" thickBot="1" x14ac:dyDescent="0.3">
      <c r="A216" s="1384" t="s">
        <v>737</v>
      </c>
      <c r="B216" s="1385"/>
      <c r="C216" s="1385"/>
      <c r="D216" s="1385"/>
      <c r="E216" s="1385"/>
      <c r="F216" s="1385"/>
      <c r="G216" s="1385"/>
      <c r="H216" s="1385"/>
      <c r="I216" s="1385"/>
      <c r="J216" s="1385"/>
      <c r="K216" s="1385"/>
      <c r="L216" s="1386"/>
      <c r="M216" s="753" t="s">
        <v>17</v>
      </c>
    </row>
    <row r="217" spans="1:13" ht="18.75" customHeight="1" x14ac:dyDescent="0.25">
      <c r="A217" s="1387" t="s">
        <v>866</v>
      </c>
      <c r="B217" s="1388" t="s">
        <v>746</v>
      </c>
      <c r="C217" s="1389" t="s">
        <v>747</v>
      </c>
      <c r="D217" s="1389" t="s">
        <v>716</v>
      </c>
      <c r="E217" s="1389" t="s">
        <v>748</v>
      </c>
      <c r="F217" s="1389" t="s">
        <v>749</v>
      </c>
      <c r="G217" s="1389" t="s">
        <v>750</v>
      </c>
      <c r="H217" s="1390" t="s">
        <v>751</v>
      </c>
      <c r="I217" s="1367" t="s">
        <v>752</v>
      </c>
      <c r="J217" s="1368" t="s">
        <v>753</v>
      </c>
      <c r="K217" s="1368"/>
      <c r="L217" s="1368"/>
      <c r="M217" s="1285" t="s">
        <v>754</v>
      </c>
    </row>
    <row r="218" spans="1:13" ht="15.75" customHeight="1" thickBot="1" x14ac:dyDescent="0.3">
      <c r="A218" s="1342"/>
      <c r="B218" s="1302"/>
      <c r="C218" s="1304"/>
      <c r="D218" s="1304"/>
      <c r="E218" s="1304"/>
      <c r="F218" s="1304"/>
      <c r="G218" s="1304"/>
      <c r="H218" s="1306"/>
      <c r="I218" s="1308"/>
      <c r="J218" s="479" t="s">
        <v>768</v>
      </c>
      <c r="K218" s="479" t="s">
        <v>769</v>
      </c>
      <c r="L218" s="479" t="s">
        <v>770</v>
      </c>
      <c r="M218" s="1285"/>
    </row>
    <row r="219" spans="1:13" ht="195" customHeight="1" x14ac:dyDescent="0.25">
      <c r="A219" s="1369" t="s">
        <v>1467</v>
      </c>
      <c r="B219" s="480" t="s">
        <v>1495</v>
      </c>
      <c r="C219" s="481">
        <v>1</v>
      </c>
      <c r="D219" s="481" t="s">
        <v>1468</v>
      </c>
      <c r="E219" s="481" t="s">
        <v>1414</v>
      </c>
      <c r="F219" s="481" t="s">
        <v>1414</v>
      </c>
      <c r="G219" s="481">
        <v>31</v>
      </c>
      <c r="H219" s="482">
        <v>370440</v>
      </c>
      <c r="I219" s="482">
        <f>+H219*C219</f>
        <v>370440</v>
      </c>
      <c r="J219" s="483">
        <f>I219</f>
        <v>370440</v>
      </c>
      <c r="K219" s="774">
        <v>0</v>
      </c>
      <c r="L219" s="774">
        <v>0</v>
      </c>
      <c r="M219" s="472" t="s">
        <v>1155</v>
      </c>
    </row>
    <row r="220" spans="1:13" ht="105" customHeight="1" x14ac:dyDescent="0.25">
      <c r="A220" s="1370"/>
      <c r="B220" s="484" t="s">
        <v>1469</v>
      </c>
      <c r="C220" s="485">
        <v>10</v>
      </c>
      <c r="D220" s="486" t="s">
        <v>1470</v>
      </c>
      <c r="E220" s="485">
        <v>268</v>
      </c>
      <c r="F220" s="486">
        <v>126567</v>
      </c>
      <c r="G220" s="485">
        <v>31</v>
      </c>
      <c r="H220" s="487">
        <v>70000</v>
      </c>
      <c r="I220" s="487">
        <f t="shared" ref="I220:I237" si="6">+H220*C220</f>
        <v>700000</v>
      </c>
      <c r="J220" s="488">
        <f t="shared" ref="J220:J222" si="7">I220</f>
        <v>700000</v>
      </c>
      <c r="K220" s="775">
        <v>0</v>
      </c>
      <c r="L220" s="775">
        <v>0</v>
      </c>
      <c r="M220" s="471" t="s">
        <v>1155</v>
      </c>
    </row>
    <row r="221" spans="1:13" ht="105" customHeight="1" x14ac:dyDescent="0.25">
      <c r="A221" s="1370"/>
      <c r="B221" s="480" t="s">
        <v>1471</v>
      </c>
      <c r="C221" s="481">
        <v>40</v>
      </c>
      <c r="D221" s="481" t="s">
        <v>1470</v>
      </c>
      <c r="E221" s="481" t="s">
        <v>1414</v>
      </c>
      <c r="F221" s="481" t="s">
        <v>1414</v>
      </c>
      <c r="G221" s="481">
        <v>31</v>
      </c>
      <c r="H221" s="482">
        <v>914</v>
      </c>
      <c r="I221" s="482">
        <f t="shared" si="6"/>
        <v>36560</v>
      </c>
      <c r="J221" s="483">
        <f t="shared" si="7"/>
        <v>36560</v>
      </c>
      <c r="K221" s="774">
        <v>0</v>
      </c>
      <c r="L221" s="774">
        <v>0</v>
      </c>
      <c r="M221" s="472" t="s">
        <v>1155</v>
      </c>
    </row>
    <row r="222" spans="1:13" ht="105" customHeight="1" x14ac:dyDescent="0.25">
      <c r="A222" s="1370"/>
      <c r="B222" s="484" t="s">
        <v>1472</v>
      </c>
      <c r="C222" s="485">
        <v>50</v>
      </c>
      <c r="D222" s="486" t="s">
        <v>1473</v>
      </c>
      <c r="E222" s="485">
        <v>283</v>
      </c>
      <c r="F222" s="486">
        <v>132003</v>
      </c>
      <c r="G222" s="485">
        <v>11</v>
      </c>
      <c r="H222" s="487">
        <v>24</v>
      </c>
      <c r="I222" s="487">
        <f t="shared" si="6"/>
        <v>1200</v>
      </c>
      <c r="J222" s="488">
        <f t="shared" si="7"/>
        <v>1200</v>
      </c>
      <c r="K222" s="775">
        <v>0</v>
      </c>
      <c r="L222" s="775">
        <v>0</v>
      </c>
      <c r="M222" s="471" t="s">
        <v>1155</v>
      </c>
    </row>
    <row r="223" spans="1:13" ht="105" customHeight="1" x14ac:dyDescent="0.25">
      <c r="A223" s="1370"/>
      <c r="B223" s="480" t="s">
        <v>1474</v>
      </c>
      <c r="C223" s="481">
        <v>2</v>
      </c>
      <c r="D223" s="481" t="s">
        <v>1468</v>
      </c>
      <c r="E223" s="481" t="s">
        <v>1414</v>
      </c>
      <c r="F223" s="481" t="s">
        <v>1414</v>
      </c>
      <c r="G223" s="481">
        <v>31</v>
      </c>
      <c r="H223" s="482">
        <v>250000</v>
      </c>
      <c r="I223" s="482">
        <f t="shared" si="6"/>
        <v>500000</v>
      </c>
      <c r="J223" s="483">
        <v>0</v>
      </c>
      <c r="K223" s="774">
        <f>I223</f>
        <v>500000</v>
      </c>
      <c r="L223" s="774">
        <v>0</v>
      </c>
      <c r="M223" s="472" t="s">
        <v>1155</v>
      </c>
    </row>
    <row r="224" spans="1:13" ht="105" customHeight="1" x14ac:dyDescent="0.25">
      <c r="A224" s="1370"/>
      <c r="B224" s="484" t="s">
        <v>1475</v>
      </c>
      <c r="C224" s="485">
        <v>1</v>
      </c>
      <c r="D224" s="486" t="s">
        <v>1468</v>
      </c>
      <c r="E224" s="485" t="s">
        <v>1414</v>
      </c>
      <c r="F224" s="486" t="s">
        <v>1414</v>
      </c>
      <c r="G224" s="485">
        <v>11</v>
      </c>
      <c r="H224" s="487">
        <v>18000</v>
      </c>
      <c r="I224" s="487">
        <f t="shared" si="6"/>
        <v>18000</v>
      </c>
      <c r="J224" s="488">
        <f>I224</f>
        <v>18000</v>
      </c>
      <c r="K224" s="775">
        <v>0</v>
      </c>
      <c r="L224" s="775">
        <v>0</v>
      </c>
      <c r="M224" s="471" t="s">
        <v>1155</v>
      </c>
    </row>
    <row r="225" spans="1:13" ht="105" customHeight="1" x14ac:dyDescent="0.25">
      <c r="A225" s="1370"/>
      <c r="B225" s="480" t="s">
        <v>1476</v>
      </c>
      <c r="C225" s="481">
        <v>40</v>
      </c>
      <c r="D225" s="481" t="s">
        <v>1477</v>
      </c>
      <c r="E225" s="481">
        <v>274</v>
      </c>
      <c r="F225" s="481">
        <v>140991</v>
      </c>
      <c r="G225" s="481">
        <v>31</v>
      </c>
      <c r="H225" s="482">
        <v>1200</v>
      </c>
      <c r="I225" s="482">
        <f t="shared" si="6"/>
        <v>48000</v>
      </c>
      <c r="J225" s="483">
        <v>0</v>
      </c>
      <c r="K225" s="774">
        <f>I225/1</f>
        <v>48000</v>
      </c>
      <c r="L225" s="774">
        <v>0</v>
      </c>
      <c r="M225" s="472" t="s">
        <v>1155</v>
      </c>
    </row>
    <row r="226" spans="1:13" ht="105" customHeight="1" x14ac:dyDescent="0.25">
      <c r="A226" s="1370"/>
      <c r="B226" s="484" t="s">
        <v>1478</v>
      </c>
      <c r="C226" s="485">
        <v>1</v>
      </c>
      <c r="D226" s="486" t="s">
        <v>1150</v>
      </c>
      <c r="E226" s="485">
        <v>329</v>
      </c>
      <c r="F226" s="486">
        <v>72923</v>
      </c>
      <c r="G226" s="485">
        <v>11</v>
      </c>
      <c r="H226" s="487">
        <v>3000</v>
      </c>
      <c r="I226" s="487">
        <f t="shared" si="6"/>
        <v>3000</v>
      </c>
      <c r="J226" s="488">
        <f>I226</f>
        <v>3000</v>
      </c>
      <c r="K226" s="775">
        <v>0</v>
      </c>
      <c r="L226" s="775">
        <v>0</v>
      </c>
      <c r="M226" s="471" t="s">
        <v>1155</v>
      </c>
    </row>
    <row r="227" spans="1:13" ht="105" customHeight="1" x14ac:dyDescent="0.25">
      <c r="A227" s="1370"/>
      <c r="B227" s="480" t="s">
        <v>1479</v>
      </c>
      <c r="C227" s="481">
        <v>1</v>
      </c>
      <c r="D227" s="481" t="s">
        <v>1150</v>
      </c>
      <c r="E227" s="481">
        <v>329</v>
      </c>
      <c r="F227" s="481">
        <v>112136</v>
      </c>
      <c r="G227" s="481">
        <v>11</v>
      </c>
      <c r="H227" s="482">
        <v>4500</v>
      </c>
      <c r="I227" s="482">
        <f t="shared" si="6"/>
        <v>4500</v>
      </c>
      <c r="J227" s="483">
        <v>4500</v>
      </c>
      <c r="K227" s="774">
        <v>0</v>
      </c>
      <c r="L227" s="774">
        <v>0</v>
      </c>
      <c r="M227" s="472" t="s">
        <v>1155</v>
      </c>
    </row>
    <row r="228" spans="1:13" ht="105" customHeight="1" thickBot="1" x14ac:dyDescent="0.3">
      <c r="A228" s="1371"/>
      <c r="B228" s="484" t="s">
        <v>1480</v>
      </c>
      <c r="C228" s="485">
        <v>5</v>
      </c>
      <c r="D228" s="486" t="s">
        <v>1150</v>
      </c>
      <c r="E228" s="485" t="s">
        <v>1414</v>
      </c>
      <c r="F228" s="486" t="s">
        <v>1414</v>
      </c>
      <c r="G228" s="485">
        <v>11</v>
      </c>
      <c r="H228" s="487">
        <v>5000</v>
      </c>
      <c r="I228" s="487">
        <f t="shared" si="6"/>
        <v>25000</v>
      </c>
      <c r="J228" s="488">
        <v>0</v>
      </c>
      <c r="K228" s="775">
        <v>0</v>
      </c>
      <c r="L228" s="775">
        <f>I228</f>
        <v>25000</v>
      </c>
      <c r="M228" s="471" t="s">
        <v>1155</v>
      </c>
    </row>
    <row r="229" spans="1:13" ht="105" customHeight="1" x14ac:dyDescent="0.25">
      <c r="A229" s="1372" t="s">
        <v>1481</v>
      </c>
      <c r="B229" s="480" t="s">
        <v>1482</v>
      </c>
      <c r="C229" s="481">
        <v>4</v>
      </c>
      <c r="D229" s="481" t="s">
        <v>1298</v>
      </c>
      <c r="E229" s="481">
        <v>267</v>
      </c>
      <c r="F229" s="481">
        <v>133581</v>
      </c>
      <c r="G229" s="481">
        <v>11</v>
      </c>
      <c r="H229" s="482">
        <v>525</v>
      </c>
      <c r="I229" s="482">
        <f t="shared" si="6"/>
        <v>2100</v>
      </c>
      <c r="J229" s="483">
        <f>I229</f>
        <v>2100</v>
      </c>
      <c r="K229" s="774">
        <v>0</v>
      </c>
      <c r="L229" s="774">
        <v>0</v>
      </c>
      <c r="M229" s="472" t="s">
        <v>1155</v>
      </c>
    </row>
    <row r="230" spans="1:13" ht="105" customHeight="1" x14ac:dyDescent="0.25">
      <c r="A230" s="1373"/>
      <c r="B230" s="484" t="s">
        <v>1483</v>
      </c>
      <c r="C230" s="485">
        <v>4</v>
      </c>
      <c r="D230" s="486" t="s">
        <v>1298</v>
      </c>
      <c r="E230" s="485">
        <v>267</v>
      </c>
      <c r="F230" s="486">
        <v>133581</v>
      </c>
      <c r="G230" s="485">
        <v>11</v>
      </c>
      <c r="H230" s="487">
        <v>525</v>
      </c>
      <c r="I230" s="487">
        <f t="shared" si="6"/>
        <v>2100</v>
      </c>
      <c r="J230" s="488">
        <f t="shared" ref="J230:J232" si="8">I230</f>
        <v>2100</v>
      </c>
      <c r="K230" s="775">
        <v>0</v>
      </c>
      <c r="L230" s="775">
        <v>0</v>
      </c>
      <c r="M230" s="471" t="s">
        <v>1155</v>
      </c>
    </row>
    <row r="231" spans="1:13" ht="105" customHeight="1" x14ac:dyDescent="0.25">
      <c r="A231" s="1373"/>
      <c r="B231" s="480" t="s">
        <v>1484</v>
      </c>
      <c r="C231" s="481">
        <v>16</v>
      </c>
      <c r="D231" s="481" t="s">
        <v>1298</v>
      </c>
      <c r="E231" s="481">
        <v>267</v>
      </c>
      <c r="F231" s="481">
        <v>133581</v>
      </c>
      <c r="G231" s="481">
        <v>11</v>
      </c>
      <c r="H231" s="482">
        <v>525</v>
      </c>
      <c r="I231" s="482">
        <f t="shared" si="6"/>
        <v>8400</v>
      </c>
      <c r="J231" s="483">
        <f t="shared" si="8"/>
        <v>8400</v>
      </c>
      <c r="K231" s="774">
        <v>0</v>
      </c>
      <c r="L231" s="774">
        <v>0</v>
      </c>
      <c r="M231" s="472" t="s">
        <v>1155</v>
      </c>
    </row>
    <row r="232" spans="1:13" ht="105" customHeight="1" x14ac:dyDescent="0.25">
      <c r="A232" s="1373"/>
      <c r="B232" s="484" t="s">
        <v>1485</v>
      </c>
      <c r="C232" s="485">
        <v>4</v>
      </c>
      <c r="D232" s="486" t="s">
        <v>1298</v>
      </c>
      <c r="E232" s="485">
        <v>267</v>
      </c>
      <c r="F232" s="486">
        <v>133581</v>
      </c>
      <c r="G232" s="485">
        <v>11</v>
      </c>
      <c r="H232" s="487">
        <v>525</v>
      </c>
      <c r="I232" s="487">
        <f t="shared" si="6"/>
        <v>2100</v>
      </c>
      <c r="J232" s="488">
        <f t="shared" si="8"/>
        <v>2100</v>
      </c>
      <c r="K232" s="775">
        <v>0</v>
      </c>
      <c r="L232" s="775">
        <v>0</v>
      </c>
      <c r="M232" s="471" t="s">
        <v>1155</v>
      </c>
    </row>
    <row r="233" spans="1:13" ht="105" customHeight="1" x14ac:dyDescent="0.25">
      <c r="A233" s="1373"/>
      <c r="B233" s="480" t="s">
        <v>1486</v>
      </c>
      <c r="C233" s="481">
        <v>1</v>
      </c>
      <c r="D233" s="481" t="s">
        <v>1468</v>
      </c>
      <c r="E233" s="481" t="s">
        <v>1414</v>
      </c>
      <c r="F233" s="481" t="s">
        <v>1414</v>
      </c>
      <c r="G233" s="481">
        <v>11</v>
      </c>
      <c r="H233" s="482">
        <v>18000</v>
      </c>
      <c r="I233" s="482">
        <f t="shared" si="6"/>
        <v>18000</v>
      </c>
      <c r="J233" s="483">
        <f>I233</f>
        <v>18000</v>
      </c>
      <c r="K233" s="774">
        <v>0</v>
      </c>
      <c r="L233" s="774">
        <v>0</v>
      </c>
      <c r="M233" s="472" t="s">
        <v>1155</v>
      </c>
    </row>
    <row r="234" spans="1:13" ht="105" customHeight="1" x14ac:dyDescent="0.25">
      <c r="A234" s="1373"/>
      <c r="B234" s="484" t="s">
        <v>1487</v>
      </c>
      <c r="C234" s="485">
        <v>1</v>
      </c>
      <c r="D234" s="486" t="s">
        <v>1468</v>
      </c>
      <c r="E234" s="485" t="s">
        <v>1414</v>
      </c>
      <c r="F234" s="486" t="s">
        <v>1414</v>
      </c>
      <c r="G234" s="485">
        <v>31</v>
      </c>
      <c r="H234" s="487">
        <v>23000</v>
      </c>
      <c r="I234" s="487">
        <f t="shared" si="6"/>
        <v>23000</v>
      </c>
      <c r="J234" s="488">
        <f>I234</f>
        <v>23000</v>
      </c>
      <c r="K234" s="775">
        <v>0</v>
      </c>
      <c r="L234" s="775">
        <v>0</v>
      </c>
      <c r="M234" s="471" t="s">
        <v>1155</v>
      </c>
    </row>
    <row r="235" spans="1:13" ht="135.75" customHeight="1" thickBot="1" x14ac:dyDescent="0.3">
      <c r="A235" s="1373"/>
      <c r="B235" s="480" t="s">
        <v>1488</v>
      </c>
      <c r="C235" s="481">
        <v>1</v>
      </c>
      <c r="D235" s="481" t="s">
        <v>1468</v>
      </c>
      <c r="E235" s="481" t="s">
        <v>1414</v>
      </c>
      <c r="F235" s="481" t="s">
        <v>1414</v>
      </c>
      <c r="G235" s="481">
        <v>31</v>
      </c>
      <c r="H235" s="482">
        <v>20000</v>
      </c>
      <c r="I235" s="482">
        <f t="shared" si="6"/>
        <v>20000</v>
      </c>
      <c r="J235" s="483">
        <f>I235</f>
        <v>20000</v>
      </c>
      <c r="K235" s="774">
        <v>0</v>
      </c>
      <c r="L235" s="774">
        <v>0</v>
      </c>
      <c r="M235" s="472" t="s">
        <v>1155</v>
      </c>
    </row>
    <row r="236" spans="1:13" ht="112.5" customHeight="1" x14ac:dyDescent="0.25">
      <c r="A236" s="1374" t="s">
        <v>1489</v>
      </c>
      <c r="B236" s="484" t="s">
        <v>1487</v>
      </c>
      <c r="C236" s="485">
        <v>1</v>
      </c>
      <c r="D236" s="486" t="s">
        <v>1468</v>
      </c>
      <c r="E236" s="485" t="s">
        <v>1414</v>
      </c>
      <c r="F236" s="486" t="s">
        <v>1414</v>
      </c>
      <c r="G236" s="485">
        <v>11</v>
      </c>
      <c r="H236" s="487">
        <v>23000</v>
      </c>
      <c r="I236" s="487">
        <f t="shared" si="6"/>
        <v>23000</v>
      </c>
      <c r="J236" s="488">
        <v>0</v>
      </c>
      <c r="K236" s="775">
        <f>J236</f>
        <v>0</v>
      </c>
      <c r="L236" s="775">
        <f>I236</f>
        <v>23000</v>
      </c>
      <c r="M236" s="471" t="s">
        <v>1155</v>
      </c>
    </row>
    <row r="237" spans="1:13" ht="112.5" customHeight="1" thickBot="1" x14ac:dyDescent="0.3">
      <c r="A237" s="1375"/>
      <c r="B237" s="480" t="s">
        <v>1490</v>
      </c>
      <c r="C237" s="481">
        <v>1</v>
      </c>
      <c r="D237" s="481" t="s">
        <v>1468</v>
      </c>
      <c r="E237" s="481" t="s">
        <v>1414</v>
      </c>
      <c r="F237" s="481" t="s">
        <v>1414</v>
      </c>
      <c r="G237" s="481">
        <v>11</v>
      </c>
      <c r="H237" s="482">
        <v>18000</v>
      </c>
      <c r="I237" s="482">
        <f t="shared" si="6"/>
        <v>18000</v>
      </c>
      <c r="J237" s="483">
        <f>I237</f>
        <v>18000</v>
      </c>
      <c r="K237" s="774">
        <v>0</v>
      </c>
      <c r="L237" s="774">
        <v>0</v>
      </c>
      <c r="M237" s="472" t="s">
        <v>1155</v>
      </c>
    </row>
    <row r="238" spans="1:13" ht="105.75" customHeight="1" x14ac:dyDescent="0.25">
      <c r="A238" s="1376" t="s">
        <v>1491</v>
      </c>
      <c r="B238" s="484" t="s">
        <v>1492</v>
      </c>
      <c r="C238" s="485">
        <v>1</v>
      </c>
      <c r="D238" s="486" t="s">
        <v>1468</v>
      </c>
      <c r="E238" s="485" t="s">
        <v>1414</v>
      </c>
      <c r="F238" s="486" t="s">
        <v>1414</v>
      </c>
      <c r="G238" s="485">
        <v>31</v>
      </c>
      <c r="H238" s="487">
        <v>20000</v>
      </c>
      <c r="I238" s="487">
        <f>H238*C238</f>
        <v>20000</v>
      </c>
      <c r="J238" s="488">
        <v>0</v>
      </c>
      <c r="K238" s="775">
        <f>I238</f>
        <v>20000</v>
      </c>
      <c r="L238" s="775">
        <v>0</v>
      </c>
      <c r="M238" s="471" t="s">
        <v>1155</v>
      </c>
    </row>
    <row r="239" spans="1:13" ht="105.75" customHeight="1" x14ac:dyDescent="0.25">
      <c r="A239" s="1373"/>
      <c r="B239" s="480" t="s">
        <v>1487</v>
      </c>
      <c r="C239" s="481">
        <v>1</v>
      </c>
      <c r="D239" s="481" t="s">
        <v>1468</v>
      </c>
      <c r="E239" s="481" t="s">
        <v>1414</v>
      </c>
      <c r="F239" s="481" t="s">
        <v>1414</v>
      </c>
      <c r="G239" s="481">
        <v>11</v>
      </c>
      <c r="H239" s="482">
        <v>23000</v>
      </c>
      <c r="I239" s="482">
        <f>H239*C239</f>
        <v>23000</v>
      </c>
      <c r="J239" s="483">
        <v>0</v>
      </c>
      <c r="K239" s="774">
        <f>I239</f>
        <v>23000</v>
      </c>
      <c r="L239" s="774">
        <v>0</v>
      </c>
      <c r="M239" s="472" t="s">
        <v>1155</v>
      </c>
    </row>
    <row r="240" spans="1:13" ht="105.75" customHeight="1" thickBot="1" x14ac:dyDescent="0.3">
      <c r="A240" s="1377"/>
      <c r="B240" s="484" t="s">
        <v>1493</v>
      </c>
      <c r="C240" s="485">
        <v>1</v>
      </c>
      <c r="D240" s="486" t="s">
        <v>1468</v>
      </c>
      <c r="E240" s="485" t="s">
        <v>1414</v>
      </c>
      <c r="F240" s="486" t="s">
        <v>1414</v>
      </c>
      <c r="G240" s="485">
        <v>11</v>
      </c>
      <c r="H240" s="487">
        <v>18000</v>
      </c>
      <c r="I240" s="487">
        <f t="shared" ref="I240" si="9">+H240*C240</f>
        <v>18000</v>
      </c>
      <c r="J240" s="488">
        <f>I240</f>
        <v>18000</v>
      </c>
      <c r="K240" s="775">
        <v>0</v>
      </c>
      <c r="L240" s="775">
        <v>0</v>
      </c>
      <c r="M240" s="471" t="s">
        <v>1155</v>
      </c>
    </row>
    <row r="241" spans="1:13" ht="105.75" customHeight="1" thickBot="1" x14ac:dyDescent="0.3">
      <c r="A241" s="773" t="s">
        <v>1466</v>
      </c>
      <c r="B241" s="760" t="s">
        <v>1494</v>
      </c>
      <c r="C241" s="761">
        <v>1</v>
      </c>
      <c r="D241" s="761" t="s">
        <v>1468</v>
      </c>
      <c r="E241" s="761" t="s">
        <v>1414</v>
      </c>
      <c r="F241" s="761" t="s">
        <v>1414</v>
      </c>
      <c r="G241" s="481">
        <v>11</v>
      </c>
      <c r="H241" s="762">
        <v>381547</v>
      </c>
      <c r="I241" s="762">
        <f>+H241*C241</f>
        <v>381547</v>
      </c>
      <c r="J241" s="763">
        <f>I241</f>
        <v>381547</v>
      </c>
      <c r="K241" s="785">
        <v>0</v>
      </c>
      <c r="L241" s="785">
        <v>0</v>
      </c>
      <c r="M241" s="764" t="s">
        <v>1155</v>
      </c>
    </row>
    <row r="242" spans="1:13" ht="105.75" customHeight="1" thickBot="1" x14ac:dyDescent="0.3">
      <c r="A242" s="773"/>
      <c r="B242" s="484" t="s">
        <v>1226</v>
      </c>
      <c r="C242" s="485">
        <v>1</v>
      </c>
      <c r="D242" s="486" t="s">
        <v>1468</v>
      </c>
      <c r="E242" s="485"/>
      <c r="F242" s="486"/>
      <c r="G242" s="485">
        <v>31</v>
      </c>
      <c r="H242" s="487">
        <v>910000</v>
      </c>
      <c r="I242" s="487">
        <f>+H242*C242</f>
        <v>910000</v>
      </c>
      <c r="J242" s="488">
        <v>910000</v>
      </c>
      <c r="K242" s="775"/>
      <c r="L242" s="775"/>
      <c r="M242" s="471" t="s">
        <v>1155</v>
      </c>
    </row>
    <row r="243" spans="1:13" ht="105.75" customHeight="1" thickBot="1" x14ac:dyDescent="0.3">
      <c r="A243" s="765"/>
      <c r="B243" s="484" t="s">
        <v>1226</v>
      </c>
      <c r="C243" s="485">
        <v>1</v>
      </c>
      <c r="D243" s="486" t="s">
        <v>1468</v>
      </c>
      <c r="E243" s="485"/>
      <c r="F243" s="486"/>
      <c r="G243" s="485">
        <v>11</v>
      </c>
      <c r="H243" s="487">
        <f>3347625-910000</f>
        <v>2437625</v>
      </c>
      <c r="I243" s="487">
        <f>+H243*C243</f>
        <v>2437625</v>
      </c>
      <c r="J243" s="488">
        <f>1209285-910000</f>
        <v>299285</v>
      </c>
      <c r="K243" s="775">
        <v>1064453</v>
      </c>
      <c r="L243" s="775">
        <v>1073887</v>
      </c>
      <c r="M243" s="471" t="s">
        <v>1155</v>
      </c>
    </row>
    <row r="244" spans="1:13" ht="15.75" thickBot="1" x14ac:dyDescent="0.3">
      <c r="A244" s="771"/>
      <c r="B244" s="1329" t="s">
        <v>791</v>
      </c>
      <c r="C244" s="1330"/>
      <c r="D244" s="1330"/>
      <c r="E244" s="1330"/>
      <c r="F244" s="1330"/>
      <c r="G244" s="1330"/>
      <c r="H244" s="1331"/>
      <c r="I244" s="475">
        <f>+SUM(I219:I243)</f>
        <v>5613572</v>
      </c>
      <c r="J244" s="476">
        <f t="shared" ref="J244:L244" si="10">+SUM(J219:J243)</f>
        <v>2836232</v>
      </c>
      <c r="K244" s="476">
        <f t="shared" si="10"/>
        <v>1655453</v>
      </c>
      <c r="L244" s="476">
        <f t="shared" si="10"/>
        <v>1121887</v>
      </c>
      <c r="M244" s="506"/>
    </row>
    <row r="245" spans="1:13" ht="15.75" thickBot="1" x14ac:dyDescent="0.3">
      <c r="A245" s="786"/>
      <c r="B245" s="787"/>
      <c r="C245" s="788"/>
      <c r="D245" s="789"/>
      <c r="E245" s="788"/>
      <c r="F245" s="788"/>
      <c r="G245" s="788"/>
      <c r="H245" s="790"/>
      <c r="I245" s="752"/>
      <c r="J245" s="791"/>
      <c r="K245" s="791"/>
      <c r="L245" s="791"/>
      <c r="M245" s="792"/>
    </row>
    <row r="246" spans="1:13" ht="21.75" customHeight="1" x14ac:dyDescent="0.25">
      <c r="A246" s="1332" t="s">
        <v>19</v>
      </c>
      <c r="B246" s="1333"/>
      <c r="C246" s="1333"/>
      <c r="D246" s="1333"/>
      <c r="E246" s="1333"/>
      <c r="F246" s="1334" t="s">
        <v>862</v>
      </c>
      <c r="G246" s="1334"/>
      <c r="H246" s="1334"/>
      <c r="I246" s="1334"/>
      <c r="J246" s="1334"/>
      <c r="K246" s="1334"/>
      <c r="L246" s="1334"/>
      <c r="M246" s="1335"/>
    </row>
    <row r="247" spans="1:13" x14ac:dyDescent="0.25">
      <c r="A247" s="1336" t="s">
        <v>863</v>
      </c>
      <c r="B247" s="1315"/>
      <c r="C247" s="1315"/>
      <c r="D247" s="1315"/>
      <c r="E247" s="1315"/>
      <c r="F247" s="1316" t="s">
        <v>802</v>
      </c>
      <c r="G247" s="1316"/>
      <c r="H247" s="1316"/>
      <c r="I247" s="1316"/>
      <c r="J247" s="1316"/>
      <c r="K247" s="1316"/>
      <c r="L247" s="1316"/>
      <c r="M247" s="1337"/>
    </row>
    <row r="248" spans="1:13" ht="15.75" thickBot="1" x14ac:dyDescent="0.3">
      <c r="A248" s="1378" t="s">
        <v>865</v>
      </c>
      <c r="B248" s="1379"/>
      <c r="C248" s="1379"/>
      <c r="D248" s="1379"/>
      <c r="E248" s="1379"/>
      <c r="F248" s="1380" t="str">
        <f>+'[2]SPPD-14 POA'!N11</f>
        <v>Volumen de desechos sólidos flotantes y plantas acuáticas extraídos del Lago de Amatitlán</v>
      </c>
      <c r="G248" s="1380"/>
      <c r="H248" s="1380"/>
      <c r="I248" s="1380"/>
      <c r="J248" s="1380"/>
      <c r="K248" s="1380"/>
      <c r="L248" s="1380"/>
      <c r="M248" s="1381"/>
    </row>
    <row r="249" spans="1:13" ht="19.5" customHeight="1" thickBot="1" x14ac:dyDescent="0.3">
      <c r="A249" s="1410" t="s">
        <v>737</v>
      </c>
      <c r="B249" s="1385"/>
      <c r="C249" s="1385"/>
      <c r="D249" s="1385"/>
      <c r="E249" s="1385"/>
      <c r="F249" s="1385"/>
      <c r="G249" s="1385"/>
      <c r="H249" s="1385"/>
      <c r="I249" s="1385"/>
      <c r="J249" s="1385"/>
      <c r="K249" s="1385"/>
      <c r="L249" s="1386"/>
      <c r="M249" s="478" t="s">
        <v>17</v>
      </c>
    </row>
    <row r="250" spans="1:13" ht="18.75" customHeight="1" x14ac:dyDescent="0.25">
      <c r="A250" s="1387" t="s">
        <v>866</v>
      </c>
      <c r="B250" s="1388" t="s">
        <v>746</v>
      </c>
      <c r="C250" s="1389" t="s">
        <v>747</v>
      </c>
      <c r="D250" s="1389" t="s">
        <v>716</v>
      </c>
      <c r="E250" s="1389" t="s">
        <v>748</v>
      </c>
      <c r="F250" s="1389" t="s">
        <v>749</v>
      </c>
      <c r="G250" s="1389" t="s">
        <v>750</v>
      </c>
      <c r="H250" s="1390" t="s">
        <v>751</v>
      </c>
      <c r="I250" s="1367" t="s">
        <v>752</v>
      </c>
      <c r="J250" s="1368" t="s">
        <v>753</v>
      </c>
      <c r="K250" s="1368"/>
      <c r="L250" s="1368"/>
      <c r="M250" s="1320" t="s">
        <v>754</v>
      </c>
    </row>
    <row r="251" spans="1:13" ht="15.75" customHeight="1" thickBot="1" x14ac:dyDescent="0.3">
      <c r="A251" s="1366"/>
      <c r="B251" s="1302"/>
      <c r="C251" s="1304"/>
      <c r="D251" s="1304"/>
      <c r="E251" s="1304"/>
      <c r="F251" s="1304"/>
      <c r="G251" s="1304"/>
      <c r="H251" s="1306"/>
      <c r="I251" s="1308"/>
      <c r="J251" s="479" t="s">
        <v>768</v>
      </c>
      <c r="K251" s="479" t="s">
        <v>769</v>
      </c>
      <c r="L251" s="479" t="s">
        <v>770</v>
      </c>
      <c r="M251" s="1320"/>
    </row>
    <row r="252" spans="1:13" ht="48.75" customHeight="1" x14ac:dyDescent="0.25">
      <c r="A252" s="1363"/>
      <c r="B252" s="480" t="s">
        <v>858</v>
      </c>
      <c r="C252" s="481">
        <v>2</v>
      </c>
      <c r="D252" s="481" t="s">
        <v>1150</v>
      </c>
      <c r="E252" s="481">
        <v>167</v>
      </c>
      <c r="F252" s="481"/>
      <c r="G252" s="481">
        <v>11</v>
      </c>
      <c r="H252" s="482">
        <v>12000</v>
      </c>
      <c r="I252" s="483">
        <f t="shared" ref="I252:I315" si="11">+H252*C252</f>
        <v>24000</v>
      </c>
      <c r="J252" s="483">
        <v>12000</v>
      </c>
      <c r="K252" s="774">
        <v>12000</v>
      </c>
      <c r="L252" s="774">
        <v>0</v>
      </c>
      <c r="M252" s="463" t="s">
        <v>1023</v>
      </c>
    </row>
    <row r="253" spans="1:13" ht="45" x14ac:dyDescent="0.25">
      <c r="A253" s="1364"/>
      <c r="B253" s="484" t="s">
        <v>859</v>
      </c>
      <c r="C253" s="485">
        <v>2</v>
      </c>
      <c r="D253" s="486" t="s">
        <v>1150</v>
      </c>
      <c r="E253" s="485">
        <v>167</v>
      </c>
      <c r="F253" s="486"/>
      <c r="G253" s="485">
        <v>11</v>
      </c>
      <c r="H253" s="487">
        <v>12000</v>
      </c>
      <c r="I253" s="488">
        <f t="shared" si="11"/>
        <v>24000</v>
      </c>
      <c r="J253" s="488">
        <v>12000</v>
      </c>
      <c r="K253" s="775">
        <v>12000</v>
      </c>
      <c r="L253" s="775">
        <v>0</v>
      </c>
      <c r="M253" s="464" t="s">
        <v>1023</v>
      </c>
    </row>
    <row r="254" spans="1:13" ht="45" x14ac:dyDescent="0.25">
      <c r="A254" s="1364"/>
      <c r="B254" s="480" t="s">
        <v>860</v>
      </c>
      <c r="C254" s="481">
        <v>3</v>
      </c>
      <c r="D254" s="481" t="s">
        <v>1150</v>
      </c>
      <c r="E254" s="481">
        <v>167</v>
      </c>
      <c r="F254" s="481"/>
      <c r="G254" s="481">
        <v>11</v>
      </c>
      <c r="H254" s="482">
        <v>9000</v>
      </c>
      <c r="I254" s="483">
        <f t="shared" si="11"/>
        <v>27000</v>
      </c>
      <c r="J254" s="483">
        <v>9000</v>
      </c>
      <c r="K254" s="774">
        <v>9000</v>
      </c>
      <c r="L254" s="774">
        <v>9000</v>
      </c>
      <c r="M254" s="463" t="s">
        <v>1023</v>
      </c>
    </row>
    <row r="255" spans="1:13" ht="60" x14ac:dyDescent="0.25">
      <c r="A255" s="1364"/>
      <c r="B255" s="484" t="s">
        <v>861</v>
      </c>
      <c r="C255" s="485">
        <v>3</v>
      </c>
      <c r="D255" s="486" t="s">
        <v>1150</v>
      </c>
      <c r="E255" s="485">
        <v>165</v>
      </c>
      <c r="F255" s="486"/>
      <c r="G255" s="485">
        <v>11</v>
      </c>
      <c r="H255" s="487">
        <v>9000</v>
      </c>
      <c r="I255" s="488">
        <f t="shared" si="11"/>
        <v>27000</v>
      </c>
      <c r="J255" s="488">
        <v>9000</v>
      </c>
      <c r="K255" s="775">
        <v>9000</v>
      </c>
      <c r="L255" s="775">
        <v>9000</v>
      </c>
      <c r="M255" s="464" t="s">
        <v>1023</v>
      </c>
    </row>
    <row r="256" spans="1:13" ht="60" x14ac:dyDescent="0.25">
      <c r="A256" s="1364"/>
      <c r="B256" s="480" t="s">
        <v>853</v>
      </c>
      <c r="C256" s="481">
        <v>1</v>
      </c>
      <c r="D256" s="481" t="s">
        <v>1150</v>
      </c>
      <c r="E256" s="481">
        <v>329</v>
      </c>
      <c r="F256" s="481"/>
      <c r="G256" s="481">
        <v>11</v>
      </c>
      <c r="H256" s="482">
        <v>1300</v>
      </c>
      <c r="I256" s="483">
        <f t="shared" si="11"/>
        <v>1300</v>
      </c>
      <c r="J256" s="483">
        <v>1300</v>
      </c>
      <c r="K256" s="774">
        <v>0</v>
      </c>
      <c r="L256" s="774">
        <v>0</v>
      </c>
      <c r="M256" s="463" t="s">
        <v>1023</v>
      </c>
    </row>
    <row r="257" spans="1:13" ht="45" x14ac:dyDescent="0.25">
      <c r="A257" s="1364"/>
      <c r="B257" s="484" t="s">
        <v>1243</v>
      </c>
      <c r="C257" s="485">
        <v>1</v>
      </c>
      <c r="D257" s="486" t="s">
        <v>1150</v>
      </c>
      <c r="E257" s="485">
        <v>286</v>
      </c>
      <c r="F257" s="486"/>
      <c r="G257" s="485">
        <v>11</v>
      </c>
      <c r="H257" s="487">
        <v>24</v>
      </c>
      <c r="I257" s="488">
        <f t="shared" si="11"/>
        <v>24</v>
      </c>
      <c r="J257" s="488">
        <v>24</v>
      </c>
      <c r="K257" s="775"/>
      <c r="L257" s="775"/>
      <c r="M257" s="464" t="s">
        <v>1023</v>
      </c>
    </row>
    <row r="258" spans="1:13" ht="45" x14ac:dyDescent="0.25">
      <c r="A258" s="1364"/>
      <c r="B258" s="480" t="s">
        <v>854</v>
      </c>
      <c r="C258" s="481">
        <v>1</v>
      </c>
      <c r="D258" s="481" t="s">
        <v>1292</v>
      </c>
      <c r="E258" s="481">
        <v>286</v>
      </c>
      <c r="F258" s="481"/>
      <c r="G258" s="481">
        <v>11</v>
      </c>
      <c r="H258" s="482">
        <v>50</v>
      </c>
      <c r="I258" s="483">
        <f t="shared" si="11"/>
        <v>50</v>
      </c>
      <c r="J258" s="483">
        <v>50</v>
      </c>
      <c r="K258" s="774">
        <v>0</v>
      </c>
      <c r="L258" s="774">
        <v>0</v>
      </c>
      <c r="M258" s="463" t="s">
        <v>1023</v>
      </c>
    </row>
    <row r="259" spans="1:13" ht="45" x14ac:dyDescent="0.25">
      <c r="A259" s="1364"/>
      <c r="B259" s="484" t="s">
        <v>1244</v>
      </c>
      <c r="C259" s="485">
        <v>1</v>
      </c>
      <c r="D259" s="486" t="s">
        <v>1150</v>
      </c>
      <c r="E259" s="485"/>
      <c r="F259" s="486"/>
      <c r="G259" s="485">
        <v>11</v>
      </c>
      <c r="H259" s="487">
        <v>25000</v>
      </c>
      <c r="I259" s="488">
        <f t="shared" si="11"/>
        <v>25000</v>
      </c>
      <c r="J259" s="488"/>
      <c r="K259" s="775">
        <v>25000</v>
      </c>
      <c r="L259" s="775"/>
      <c r="M259" s="464" t="s">
        <v>1023</v>
      </c>
    </row>
    <row r="260" spans="1:13" ht="45" x14ac:dyDescent="0.25">
      <c r="A260" s="1364"/>
      <c r="B260" s="480" t="s">
        <v>1245</v>
      </c>
      <c r="C260" s="481">
        <v>1</v>
      </c>
      <c r="D260" s="481" t="s">
        <v>1150</v>
      </c>
      <c r="E260" s="481"/>
      <c r="F260" s="481"/>
      <c r="G260" s="481">
        <v>11</v>
      </c>
      <c r="H260" s="482">
        <v>199</v>
      </c>
      <c r="I260" s="483">
        <f t="shared" si="11"/>
        <v>199</v>
      </c>
      <c r="J260" s="483">
        <v>199</v>
      </c>
      <c r="K260" s="774"/>
      <c r="L260" s="774"/>
      <c r="M260" s="463" t="s">
        <v>1023</v>
      </c>
    </row>
    <row r="261" spans="1:13" ht="45" x14ac:dyDescent="0.25">
      <c r="A261" s="1364"/>
      <c r="B261" s="484" t="s">
        <v>1246</v>
      </c>
      <c r="C261" s="485">
        <v>1</v>
      </c>
      <c r="D261" s="486" t="s">
        <v>1150</v>
      </c>
      <c r="E261" s="485"/>
      <c r="F261" s="486"/>
      <c r="G261" s="485">
        <v>11</v>
      </c>
      <c r="H261" s="487">
        <v>2193</v>
      </c>
      <c r="I261" s="488">
        <f t="shared" si="11"/>
        <v>2193</v>
      </c>
      <c r="J261" s="488">
        <v>2193</v>
      </c>
      <c r="K261" s="775"/>
      <c r="L261" s="775"/>
      <c r="M261" s="464" t="s">
        <v>1023</v>
      </c>
    </row>
    <row r="262" spans="1:13" ht="45" x14ac:dyDescent="0.25">
      <c r="A262" s="1364"/>
      <c r="B262" s="480" t="s">
        <v>855</v>
      </c>
      <c r="C262" s="481">
        <v>1</v>
      </c>
      <c r="D262" s="481" t="s">
        <v>1150</v>
      </c>
      <c r="E262" s="481">
        <v>286</v>
      </c>
      <c r="F262" s="481"/>
      <c r="G262" s="481">
        <v>11</v>
      </c>
      <c r="H262" s="482">
        <v>600</v>
      </c>
      <c r="I262" s="483">
        <f t="shared" si="11"/>
        <v>600</v>
      </c>
      <c r="J262" s="483">
        <v>600</v>
      </c>
      <c r="K262" s="774">
        <v>0</v>
      </c>
      <c r="L262" s="774">
        <v>0</v>
      </c>
      <c r="M262" s="463" t="s">
        <v>1023</v>
      </c>
    </row>
    <row r="263" spans="1:13" ht="45" x14ac:dyDescent="0.25">
      <c r="A263" s="1364"/>
      <c r="B263" s="484" t="s">
        <v>1247</v>
      </c>
      <c r="C263" s="485">
        <v>4</v>
      </c>
      <c r="D263" s="486" t="s">
        <v>1150</v>
      </c>
      <c r="E263" s="485">
        <v>268</v>
      </c>
      <c r="F263" s="486"/>
      <c r="G263" s="485">
        <v>11</v>
      </c>
      <c r="H263" s="487">
        <v>13280</v>
      </c>
      <c r="I263" s="488">
        <f t="shared" si="11"/>
        <v>53120</v>
      </c>
      <c r="J263" s="488"/>
      <c r="K263" s="775">
        <v>53120</v>
      </c>
      <c r="L263" s="775"/>
      <c r="M263" s="464" t="s">
        <v>1023</v>
      </c>
    </row>
    <row r="264" spans="1:13" ht="45" x14ac:dyDescent="0.25">
      <c r="A264" s="1364"/>
      <c r="B264" s="480" t="s">
        <v>1248</v>
      </c>
      <c r="C264" s="481">
        <v>9</v>
      </c>
      <c r="D264" s="481" t="s">
        <v>1293</v>
      </c>
      <c r="E264" s="481">
        <v>169</v>
      </c>
      <c r="F264" s="481"/>
      <c r="G264" s="481">
        <v>11</v>
      </c>
      <c r="H264" s="482">
        <v>40000</v>
      </c>
      <c r="I264" s="483">
        <f t="shared" si="11"/>
        <v>360000</v>
      </c>
      <c r="J264" s="483"/>
      <c r="K264" s="774">
        <v>360000</v>
      </c>
      <c r="L264" s="774"/>
      <c r="M264" s="463" t="s">
        <v>1023</v>
      </c>
    </row>
    <row r="265" spans="1:13" ht="45" x14ac:dyDescent="0.25">
      <c r="A265" s="1364"/>
      <c r="B265" s="484" t="s">
        <v>1249</v>
      </c>
      <c r="C265" s="485">
        <v>5</v>
      </c>
      <c r="D265" s="486" t="s">
        <v>1150</v>
      </c>
      <c r="E265" s="485">
        <v>169</v>
      </c>
      <c r="F265" s="486"/>
      <c r="G265" s="485">
        <v>11</v>
      </c>
      <c r="H265" s="487">
        <v>3000</v>
      </c>
      <c r="I265" s="488">
        <f t="shared" si="11"/>
        <v>15000</v>
      </c>
      <c r="J265" s="488"/>
      <c r="K265" s="775">
        <v>15000</v>
      </c>
      <c r="L265" s="775">
        <v>0</v>
      </c>
      <c r="M265" s="464" t="s">
        <v>1023</v>
      </c>
    </row>
    <row r="266" spans="1:13" ht="45" x14ac:dyDescent="0.25">
      <c r="A266" s="1364"/>
      <c r="B266" s="480" t="s">
        <v>1250</v>
      </c>
      <c r="C266" s="481">
        <v>4</v>
      </c>
      <c r="D266" s="481" t="s">
        <v>1150</v>
      </c>
      <c r="E266" s="481">
        <v>298</v>
      </c>
      <c r="F266" s="481"/>
      <c r="G266" s="481">
        <v>11</v>
      </c>
      <c r="H266" s="482">
        <v>28512.25</v>
      </c>
      <c r="I266" s="483">
        <f t="shared" si="11"/>
        <v>114049</v>
      </c>
      <c r="J266" s="483">
        <v>57024.5</v>
      </c>
      <c r="K266" s="483">
        <v>57024.5</v>
      </c>
      <c r="L266" s="774">
        <v>0</v>
      </c>
      <c r="M266" s="463" t="s">
        <v>1023</v>
      </c>
    </row>
    <row r="267" spans="1:13" ht="45" x14ac:dyDescent="0.25">
      <c r="A267" s="1364"/>
      <c r="B267" s="484" t="s">
        <v>852</v>
      </c>
      <c r="C267" s="485">
        <v>10</v>
      </c>
      <c r="D267" s="486" t="s">
        <v>1150</v>
      </c>
      <c r="E267" s="485">
        <v>298</v>
      </c>
      <c r="F267" s="486"/>
      <c r="G267" s="485">
        <v>11</v>
      </c>
      <c r="H267" s="487">
        <v>148</v>
      </c>
      <c r="I267" s="488">
        <f t="shared" si="11"/>
        <v>1480</v>
      </c>
      <c r="J267" s="488">
        <v>1480</v>
      </c>
      <c r="K267" s="775">
        <v>0</v>
      </c>
      <c r="L267" s="775">
        <v>0</v>
      </c>
      <c r="M267" s="464" t="s">
        <v>1023</v>
      </c>
    </row>
    <row r="268" spans="1:13" ht="45" x14ac:dyDescent="0.25">
      <c r="A268" s="1364"/>
      <c r="B268" s="480" t="s">
        <v>1251</v>
      </c>
      <c r="C268" s="481">
        <v>36</v>
      </c>
      <c r="D268" s="481" t="s">
        <v>1150</v>
      </c>
      <c r="E268" s="481">
        <v>298</v>
      </c>
      <c r="F268" s="481"/>
      <c r="G268" s="481">
        <v>11</v>
      </c>
      <c r="H268" s="482">
        <v>30</v>
      </c>
      <c r="I268" s="483">
        <f t="shared" si="11"/>
        <v>1080</v>
      </c>
      <c r="J268" s="483">
        <v>1080</v>
      </c>
      <c r="K268" s="774">
        <v>0</v>
      </c>
      <c r="L268" s="774">
        <v>0</v>
      </c>
      <c r="M268" s="463" t="s">
        <v>1023</v>
      </c>
    </row>
    <row r="269" spans="1:13" ht="45" x14ac:dyDescent="0.25">
      <c r="A269" s="1364"/>
      <c r="B269" s="484" t="s">
        <v>845</v>
      </c>
      <c r="C269" s="485">
        <v>8</v>
      </c>
      <c r="D269" s="486" t="s">
        <v>1150</v>
      </c>
      <c r="E269" s="485">
        <v>282</v>
      </c>
      <c r="F269" s="486"/>
      <c r="G269" s="485">
        <v>11</v>
      </c>
      <c r="H269" s="487">
        <v>1200</v>
      </c>
      <c r="I269" s="488">
        <f t="shared" si="11"/>
        <v>9600</v>
      </c>
      <c r="J269" s="488">
        <v>9600</v>
      </c>
      <c r="K269" s="775">
        <v>0</v>
      </c>
      <c r="L269" s="775">
        <v>0</v>
      </c>
      <c r="M269" s="464" t="s">
        <v>1023</v>
      </c>
    </row>
    <row r="270" spans="1:13" ht="45" x14ac:dyDescent="0.25">
      <c r="A270" s="1364"/>
      <c r="B270" s="480" t="s">
        <v>846</v>
      </c>
      <c r="C270" s="481">
        <v>25</v>
      </c>
      <c r="D270" s="481" t="s">
        <v>1150</v>
      </c>
      <c r="E270" s="481">
        <v>282</v>
      </c>
      <c r="F270" s="481"/>
      <c r="G270" s="481">
        <v>11</v>
      </c>
      <c r="H270" s="482">
        <v>25</v>
      </c>
      <c r="I270" s="483">
        <f t="shared" si="11"/>
        <v>625</v>
      </c>
      <c r="J270" s="483">
        <v>625</v>
      </c>
      <c r="K270" s="774">
        <v>0</v>
      </c>
      <c r="L270" s="774">
        <v>0</v>
      </c>
      <c r="M270" s="463" t="s">
        <v>1023</v>
      </c>
    </row>
    <row r="271" spans="1:13" ht="45" x14ac:dyDescent="0.25">
      <c r="A271" s="1364"/>
      <c r="B271" s="484" t="s">
        <v>847</v>
      </c>
      <c r="C271" s="485">
        <v>5</v>
      </c>
      <c r="D271" s="486" t="s">
        <v>1150</v>
      </c>
      <c r="E271" s="485">
        <v>282</v>
      </c>
      <c r="F271" s="486"/>
      <c r="G271" s="485">
        <v>11</v>
      </c>
      <c r="H271" s="487">
        <v>18</v>
      </c>
      <c r="I271" s="488">
        <f t="shared" si="11"/>
        <v>90</v>
      </c>
      <c r="J271" s="488">
        <v>90</v>
      </c>
      <c r="K271" s="775">
        <v>0</v>
      </c>
      <c r="L271" s="775">
        <v>0</v>
      </c>
      <c r="M271" s="464" t="s">
        <v>1023</v>
      </c>
    </row>
    <row r="272" spans="1:13" ht="45" x14ac:dyDescent="0.25">
      <c r="A272" s="1364"/>
      <c r="B272" s="480" t="s">
        <v>1252</v>
      </c>
      <c r="C272" s="481">
        <v>15</v>
      </c>
      <c r="D272" s="481" t="s">
        <v>1294</v>
      </c>
      <c r="E272" s="481">
        <v>282</v>
      </c>
      <c r="F272" s="481"/>
      <c r="G272" s="481">
        <v>11</v>
      </c>
      <c r="H272" s="482">
        <v>14</v>
      </c>
      <c r="I272" s="483">
        <f t="shared" si="11"/>
        <v>210</v>
      </c>
      <c r="J272" s="483">
        <v>210</v>
      </c>
      <c r="K272" s="774"/>
      <c r="L272" s="774"/>
      <c r="M272" s="463" t="s">
        <v>1023</v>
      </c>
    </row>
    <row r="273" spans="1:13" ht="45" x14ac:dyDescent="0.25">
      <c r="A273" s="1364"/>
      <c r="B273" s="484" t="s">
        <v>1253</v>
      </c>
      <c r="C273" s="485">
        <v>15</v>
      </c>
      <c r="D273" s="486" t="s">
        <v>1294</v>
      </c>
      <c r="E273" s="485">
        <v>282</v>
      </c>
      <c r="F273" s="486"/>
      <c r="G273" s="485">
        <v>11</v>
      </c>
      <c r="H273" s="487">
        <v>12</v>
      </c>
      <c r="I273" s="488">
        <f t="shared" si="11"/>
        <v>180</v>
      </c>
      <c r="J273" s="488">
        <v>180</v>
      </c>
      <c r="K273" s="775"/>
      <c r="L273" s="775"/>
      <c r="M273" s="464" t="s">
        <v>1023</v>
      </c>
    </row>
    <row r="274" spans="1:13" ht="45" x14ac:dyDescent="0.25">
      <c r="A274" s="1364"/>
      <c r="B274" s="480" t="s">
        <v>826</v>
      </c>
      <c r="C274" s="481">
        <v>25</v>
      </c>
      <c r="D274" s="481" t="s">
        <v>1294</v>
      </c>
      <c r="E274" s="481">
        <v>282</v>
      </c>
      <c r="F274" s="481"/>
      <c r="G274" s="481">
        <v>11</v>
      </c>
      <c r="H274" s="482">
        <v>6</v>
      </c>
      <c r="I274" s="483">
        <f t="shared" si="11"/>
        <v>150</v>
      </c>
      <c r="J274" s="483">
        <v>150</v>
      </c>
      <c r="K274" s="774">
        <v>0</v>
      </c>
      <c r="L274" s="774">
        <v>0</v>
      </c>
      <c r="M274" s="463" t="s">
        <v>1023</v>
      </c>
    </row>
    <row r="275" spans="1:13" ht="45" x14ac:dyDescent="0.25">
      <c r="A275" s="1364"/>
      <c r="B275" s="484" t="s">
        <v>827</v>
      </c>
      <c r="C275" s="485">
        <v>19</v>
      </c>
      <c r="D275" s="486" t="s">
        <v>1150</v>
      </c>
      <c r="E275" s="485">
        <v>282</v>
      </c>
      <c r="F275" s="486"/>
      <c r="G275" s="485">
        <v>11</v>
      </c>
      <c r="H275" s="487">
        <v>6</v>
      </c>
      <c r="I275" s="488">
        <f t="shared" si="11"/>
        <v>114</v>
      </c>
      <c r="J275" s="488">
        <v>114</v>
      </c>
      <c r="K275" s="775">
        <v>0</v>
      </c>
      <c r="L275" s="775">
        <v>0</v>
      </c>
      <c r="M275" s="464" t="s">
        <v>1023</v>
      </c>
    </row>
    <row r="276" spans="1:13" ht="45" x14ac:dyDescent="0.25">
      <c r="A276" s="1364"/>
      <c r="B276" s="480" t="s">
        <v>828</v>
      </c>
      <c r="C276" s="481">
        <v>25</v>
      </c>
      <c r="D276" s="481" t="s">
        <v>1150</v>
      </c>
      <c r="E276" s="481">
        <v>282</v>
      </c>
      <c r="F276" s="481"/>
      <c r="G276" s="481">
        <v>11</v>
      </c>
      <c r="H276" s="482">
        <v>6</v>
      </c>
      <c r="I276" s="483">
        <f t="shared" si="11"/>
        <v>150</v>
      </c>
      <c r="J276" s="483">
        <v>150</v>
      </c>
      <c r="K276" s="774">
        <v>0</v>
      </c>
      <c r="L276" s="774">
        <v>0</v>
      </c>
      <c r="M276" s="463" t="s">
        <v>1023</v>
      </c>
    </row>
    <row r="277" spans="1:13" ht="45" x14ac:dyDescent="0.25">
      <c r="A277" s="1364"/>
      <c r="B277" s="484" t="s">
        <v>829</v>
      </c>
      <c r="C277" s="485">
        <v>25</v>
      </c>
      <c r="D277" s="486" t="s">
        <v>1150</v>
      </c>
      <c r="E277" s="485">
        <v>261</v>
      </c>
      <c r="F277" s="486"/>
      <c r="G277" s="485">
        <v>11</v>
      </c>
      <c r="H277" s="487">
        <v>7</v>
      </c>
      <c r="I277" s="488">
        <f t="shared" si="11"/>
        <v>175</v>
      </c>
      <c r="J277" s="488">
        <v>175</v>
      </c>
      <c r="K277" s="775">
        <v>0</v>
      </c>
      <c r="L277" s="775">
        <v>0</v>
      </c>
      <c r="M277" s="464" t="s">
        <v>1023</v>
      </c>
    </row>
    <row r="278" spans="1:13" ht="45" x14ac:dyDescent="0.25">
      <c r="A278" s="1364"/>
      <c r="B278" s="480" t="s">
        <v>830</v>
      </c>
      <c r="C278" s="481">
        <v>25</v>
      </c>
      <c r="D278" s="481" t="s">
        <v>1150</v>
      </c>
      <c r="E278" s="481">
        <v>261</v>
      </c>
      <c r="F278" s="481"/>
      <c r="G278" s="481">
        <v>11</v>
      </c>
      <c r="H278" s="482">
        <v>6</v>
      </c>
      <c r="I278" s="483">
        <f t="shared" si="11"/>
        <v>150</v>
      </c>
      <c r="J278" s="483">
        <v>150</v>
      </c>
      <c r="K278" s="774">
        <v>0</v>
      </c>
      <c r="L278" s="774">
        <v>0</v>
      </c>
      <c r="M278" s="463" t="s">
        <v>1023</v>
      </c>
    </row>
    <row r="279" spans="1:13" ht="45" x14ac:dyDescent="0.25">
      <c r="A279" s="1364"/>
      <c r="B279" s="484" t="s">
        <v>831</v>
      </c>
      <c r="C279" s="485">
        <v>25</v>
      </c>
      <c r="D279" s="486" t="s">
        <v>1150</v>
      </c>
      <c r="E279" s="485">
        <v>261</v>
      </c>
      <c r="F279" s="486"/>
      <c r="G279" s="485">
        <v>11</v>
      </c>
      <c r="H279" s="487">
        <v>6</v>
      </c>
      <c r="I279" s="488">
        <f t="shared" si="11"/>
        <v>150</v>
      </c>
      <c r="J279" s="488">
        <v>150</v>
      </c>
      <c r="K279" s="775">
        <v>0</v>
      </c>
      <c r="L279" s="775">
        <v>0</v>
      </c>
      <c r="M279" s="464" t="s">
        <v>1023</v>
      </c>
    </row>
    <row r="280" spans="1:13" ht="45" x14ac:dyDescent="0.25">
      <c r="A280" s="1364"/>
      <c r="B280" s="480" t="s">
        <v>857</v>
      </c>
      <c r="C280" s="481">
        <v>10</v>
      </c>
      <c r="D280" s="481" t="s">
        <v>1150</v>
      </c>
      <c r="E280" s="481">
        <v>286</v>
      </c>
      <c r="F280" s="520"/>
      <c r="G280" s="481">
        <v>11</v>
      </c>
      <c r="H280" s="482">
        <v>13.5</v>
      </c>
      <c r="I280" s="483">
        <f t="shared" si="11"/>
        <v>135</v>
      </c>
      <c r="J280" s="483">
        <v>135</v>
      </c>
      <c r="K280" s="774">
        <v>0</v>
      </c>
      <c r="L280" s="774">
        <v>0</v>
      </c>
      <c r="M280" s="463" t="s">
        <v>1023</v>
      </c>
    </row>
    <row r="281" spans="1:13" ht="45" x14ac:dyDescent="0.25">
      <c r="A281" s="1364"/>
      <c r="B281" s="484" t="s">
        <v>832</v>
      </c>
      <c r="C281" s="485">
        <v>15</v>
      </c>
      <c r="D281" s="486" t="s">
        <v>1150</v>
      </c>
      <c r="E281" s="485">
        <v>286</v>
      </c>
      <c r="F281" s="521"/>
      <c r="G281" s="485">
        <v>11</v>
      </c>
      <c r="H281" s="487">
        <v>198</v>
      </c>
      <c r="I281" s="488">
        <f t="shared" si="11"/>
        <v>2970</v>
      </c>
      <c r="J281" s="488">
        <v>2970</v>
      </c>
      <c r="K281" s="775">
        <v>0</v>
      </c>
      <c r="L281" s="775">
        <v>0</v>
      </c>
      <c r="M281" s="464" t="s">
        <v>1023</v>
      </c>
    </row>
    <row r="282" spans="1:13" ht="45" x14ac:dyDescent="0.25">
      <c r="A282" s="1364"/>
      <c r="B282" s="480" t="s">
        <v>833</v>
      </c>
      <c r="C282" s="481">
        <v>15</v>
      </c>
      <c r="D282" s="481" t="s">
        <v>1150</v>
      </c>
      <c r="E282" s="481">
        <v>286</v>
      </c>
      <c r="F282" s="481"/>
      <c r="G282" s="481">
        <v>11</v>
      </c>
      <c r="H282" s="482">
        <v>140</v>
      </c>
      <c r="I282" s="483">
        <f t="shared" si="11"/>
        <v>2100</v>
      </c>
      <c r="J282" s="483">
        <v>2100</v>
      </c>
      <c r="K282" s="774">
        <v>0</v>
      </c>
      <c r="L282" s="774">
        <v>0</v>
      </c>
      <c r="M282" s="463" t="s">
        <v>1023</v>
      </c>
    </row>
    <row r="283" spans="1:13" ht="45" x14ac:dyDescent="0.25">
      <c r="A283" s="1364"/>
      <c r="B283" s="484" t="s">
        <v>834</v>
      </c>
      <c r="C283" s="485">
        <v>25</v>
      </c>
      <c r="D283" s="486" t="s">
        <v>1150</v>
      </c>
      <c r="E283" s="485">
        <v>283</v>
      </c>
      <c r="F283" s="521"/>
      <c r="G283" s="485">
        <v>11</v>
      </c>
      <c r="H283" s="487">
        <v>80</v>
      </c>
      <c r="I283" s="488">
        <f t="shared" si="11"/>
        <v>2000</v>
      </c>
      <c r="J283" s="488">
        <v>2000</v>
      </c>
      <c r="K283" s="775">
        <v>0</v>
      </c>
      <c r="L283" s="775">
        <v>0</v>
      </c>
      <c r="M283" s="464" t="s">
        <v>1023</v>
      </c>
    </row>
    <row r="284" spans="1:13" ht="45" x14ac:dyDescent="0.25">
      <c r="A284" s="1364"/>
      <c r="B284" s="480" t="s">
        <v>1254</v>
      </c>
      <c r="C284" s="481">
        <v>4</v>
      </c>
      <c r="D284" s="481" t="s">
        <v>1150</v>
      </c>
      <c r="E284" s="481"/>
      <c r="F284" s="520"/>
      <c r="G284" s="481">
        <v>11</v>
      </c>
      <c r="H284" s="482">
        <v>10</v>
      </c>
      <c r="I284" s="483">
        <f t="shared" si="11"/>
        <v>40</v>
      </c>
      <c r="J284" s="483">
        <v>40</v>
      </c>
      <c r="K284" s="774">
        <v>0</v>
      </c>
      <c r="L284" s="774">
        <v>0</v>
      </c>
      <c r="M284" s="463" t="s">
        <v>1023</v>
      </c>
    </row>
    <row r="285" spans="1:13" ht="45" x14ac:dyDescent="0.25">
      <c r="A285" s="1364"/>
      <c r="B285" s="484" t="s">
        <v>836</v>
      </c>
      <c r="C285" s="485">
        <v>15</v>
      </c>
      <c r="D285" s="486" t="s">
        <v>1150</v>
      </c>
      <c r="E285" s="485">
        <v>268</v>
      </c>
      <c r="F285" s="521"/>
      <c r="G285" s="485">
        <v>11</v>
      </c>
      <c r="H285" s="487">
        <v>20</v>
      </c>
      <c r="I285" s="488">
        <f t="shared" si="11"/>
        <v>300</v>
      </c>
      <c r="J285" s="488">
        <v>300</v>
      </c>
      <c r="K285" s="775">
        <v>0</v>
      </c>
      <c r="L285" s="775">
        <v>0</v>
      </c>
      <c r="M285" s="464" t="s">
        <v>1023</v>
      </c>
    </row>
    <row r="286" spans="1:13" ht="45" x14ac:dyDescent="0.25">
      <c r="A286" s="1364"/>
      <c r="B286" s="480" t="s">
        <v>837</v>
      </c>
      <c r="C286" s="481">
        <v>3</v>
      </c>
      <c r="D286" s="481" t="s">
        <v>1150</v>
      </c>
      <c r="E286" s="481">
        <v>268</v>
      </c>
      <c r="F286" s="520"/>
      <c r="G286" s="481">
        <v>11</v>
      </c>
      <c r="H286" s="482">
        <v>25</v>
      </c>
      <c r="I286" s="483">
        <f t="shared" si="11"/>
        <v>75</v>
      </c>
      <c r="J286" s="483">
        <v>75</v>
      </c>
      <c r="K286" s="774">
        <v>0</v>
      </c>
      <c r="L286" s="774">
        <v>0</v>
      </c>
      <c r="M286" s="463" t="s">
        <v>1023</v>
      </c>
    </row>
    <row r="287" spans="1:13" ht="45" x14ac:dyDescent="0.25">
      <c r="A287" s="1364"/>
      <c r="B287" s="484" t="s">
        <v>838</v>
      </c>
      <c r="C287" s="485">
        <v>3</v>
      </c>
      <c r="D287" s="486" t="s">
        <v>1150</v>
      </c>
      <c r="E287" s="485">
        <v>297</v>
      </c>
      <c r="F287" s="521"/>
      <c r="G287" s="485">
        <v>11</v>
      </c>
      <c r="H287" s="487">
        <v>60</v>
      </c>
      <c r="I287" s="488">
        <f t="shared" si="11"/>
        <v>180</v>
      </c>
      <c r="J287" s="488">
        <v>180</v>
      </c>
      <c r="K287" s="775">
        <v>0</v>
      </c>
      <c r="L287" s="775">
        <v>0</v>
      </c>
      <c r="M287" s="464" t="s">
        <v>1023</v>
      </c>
    </row>
    <row r="288" spans="1:13" ht="45" x14ac:dyDescent="0.25">
      <c r="A288" s="1364"/>
      <c r="B288" s="480" t="s">
        <v>848</v>
      </c>
      <c r="C288" s="481">
        <v>10</v>
      </c>
      <c r="D288" s="481" t="s">
        <v>1150</v>
      </c>
      <c r="E288" s="481">
        <v>297</v>
      </c>
      <c r="F288" s="520"/>
      <c r="G288" s="481">
        <v>11</v>
      </c>
      <c r="H288" s="482">
        <v>150</v>
      </c>
      <c r="I288" s="483">
        <f t="shared" si="11"/>
        <v>1500</v>
      </c>
      <c r="J288" s="483">
        <v>1500</v>
      </c>
      <c r="K288" s="774">
        <v>0</v>
      </c>
      <c r="L288" s="774">
        <v>0</v>
      </c>
      <c r="M288" s="463" t="s">
        <v>1023</v>
      </c>
    </row>
    <row r="289" spans="1:13" ht="45" x14ac:dyDescent="0.25">
      <c r="A289" s="1364"/>
      <c r="B289" s="484" t="s">
        <v>849</v>
      </c>
      <c r="C289" s="485">
        <v>10</v>
      </c>
      <c r="D289" s="486" t="s">
        <v>1150</v>
      </c>
      <c r="E289" s="485">
        <v>297</v>
      </c>
      <c r="F289" s="486"/>
      <c r="G289" s="485">
        <v>11</v>
      </c>
      <c r="H289" s="487">
        <v>200</v>
      </c>
      <c r="I289" s="488">
        <f t="shared" si="11"/>
        <v>2000</v>
      </c>
      <c r="J289" s="488">
        <v>2000</v>
      </c>
      <c r="K289" s="775">
        <v>0</v>
      </c>
      <c r="L289" s="775">
        <v>0</v>
      </c>
      <c r="M289" s="464" t="s">
        <v>1023</v>
      </c>
    </row>
    <row r="290" spans="1:13" ht="45" x14ac:dyDescent="0.25">
      <c r="A290" s="1364"/>
      <c r="B290" s="480" t="s">
        <v>850</v>
      </c>
      <c r="C290" s="481">
        <v>5</v>
      </c>
      <c r="D290" s="481" t="s">
        <v>1150</v>
      </c>
      <c r="E290" s="481">
        <v>286</v>
      </c>
      <c r="F290" s="481"/>
      <c r="G290" s="481">
        <v>11</v>
      </c>
      <c r="H290" s="482">
        <v>200</v>
      </c>
      <c r="I290" s="483">
        <f t="shared" si="11"/>
        <v>1000</v>
      </c>
      <c r="J290" s="483">
        <v>1000</v>
      </c>
      <c r="K290" s="774">
        <v>0</v>
      </c>
      <c r="L290" s="774">
        <v>0</v>
      </c>
      <c r="M290" s="463" t="s">
        <v>1023</v>
      </c>
    </row>
    <row r="291" spans="1:13" ht="45" x14ac:dyDescent="0.25">
      <c r="A291" s="1364"/>
      <c r="B291" s="484" t="s">
        <v>851</v>
      </c>
      <c r="C291" s="485">
        <v>5</v>
      </c>
      <c r="D291" s="486" t="s">
        <v>1150</v>
      </c>
      <c r="E291" s="485">
        <v>286</v>
      </c>
      <c r="F291" s="486"/>
      <c r="G291" s="485">
        <v>11</v>
      </c>
      <c r="H291" s="487">
        <v>200</v>
      </c>
      <c r="I291" s="488">
        <f t="shared" si="11"/>
        <v>1000</v>
      </c>
      <c r="J291" s="488">
        <v>1000</v>
      </c>
      <c r="K291" s="775">
        <v>0</v>
      </c>
      <c r="L291" s="775">
        <v>0</v>
      </c>
      <c r="M291" s="464" t="s">
        <v>1023</v>
      </c>
    </row>
    <row r="292" spans="1:13" ht="45" x14ac:dyDescent="0.25">
      <c r="A292" s="1364"/>
      <c r="B292" s="480" t="s">
        <v>835</v>
      </c>
      <c r="C292" s="481">
        <v>50</v>
      </c>
      <c r="D292" s="481" t="s">
        <v>1150</v>
      </c>
      <c r="E292" s="481">
        <v>286</v>
      </c>
      <c r="F292" s="481"/>
      <c r="G292" s="481">
        <v>11</v>
      </c>
      <c r="H292" s="482">
        <v>50</v>
      </c>
      <c r="I292" s="483">
        <f t="shared" si="11"/>
        <v>2500</v>
      </c>
      <c r="J292" s="483">
        <v>2500</v>
      </c>
      <c r="K292" s="774">
        <v>0</v>
      </c>
      <c r="L292" s="774">
        <v>0</v>
      </c>
      <c r="M292" s="463" t="s">
        <v>1023</v>
      </c>
    </row>
    <row r="293" spans="1:13" ht="45" x14ac:dyDescent="0.25">
      <c r="A293" s="1364"/>
      <c r="B293" s="484" t="s">
        <v>839</v>
      </c>
      <c r="C293" s="485">
        <v>2</v>
      </c>
      <c r="D293" s="486" t="s">
        <v>1150</v>
      </c>
      <c r="E293" s="485">
        <v>298</v>
      </c>
      <c r="F293" s="486"/>
      <c r="G293" s="485">
        <v>11</v>
      </c>
      <c r="H293" s="487">
        <v>400</v>
      </c>
      <c r="I293" s="488">
        <f t="shared" si="11"/>
        <v>800</v>
      </c>
      <c r="J293" s="488">
        <v>800</v>
      </c>
      <c r="K293" s="775">
        <v>0</v>
      </c>
      <c r="L293" s="775">
        <v>0</v>
      </c>
      <c r="M293" s="464" t="s">
        <v>1023</v>
      </c>
    </row>
    <row r="294" spans="1:13" ht="45" x14ac:dyDescent="0.25">
      <c r="A294" s="1364"/>
      <c r="B294" s="480" t="s">
        <v>840</v>
      </c>
      <c r="C294" s="481">
        <v>3</v>
      </c>
      <c r="D294" s="481" t="s">
        <v>1150</v>
      </c>
      <c r="E294" s="481">
        <v>252</v>
      </c>
      <c r="F294" s="481"/>
      <c r="G294" s="481">
        <v>11</v>
      </c>
      <c r="H294" s="482">
        <v>400</v>
      </c>
      <c r="I294" s="483">
        <f t="shared" si="11"/>
        <v>1200</v>
      </c>
      <c r="J294" s="483">
        <v>1200</v>
      </c>
      <c r="K294" s="774">
        <v>0</v>
      </c>
      <c r="L294" s="774">
        <v>0</v>
      </c>
      <c r="M294" s="463" t="s">
        <v>1023</v>
      </c>
    </row>
    <row r="295" spans="1:13" ht="60" x14ac:dyDescent="0.25">
      <c r="A295" s="1364"/>
      <c r="B295" s="484" t="s">
        <v>856</v>
      </c>
      <c r="C295" s="485">
        <v>5</v>
      </c>
      <c r="D295" s="486" t="s">
        <v>1295</v>
      </c>
      <c r="E295" s="485">
        <v>286</v>
      </c>
      <c r="F295" s="486"/>
      <c r="G295" s="485">
        <v>11</v>
      </c>
      <c r="H295" s="487">
        <v>1500</v>
      </c>
      <c r="I295" s="488">
        <f t="shared" si="11"/>
        <v>7500</v>
      </c>
      <c r="J295" s="488">
        <v>7500</v>
      </c>
      <c r="K295" s="775">
        <v>0</v>
      </c>
      <c r="L295" s="775">
        <v>0</v>
      </c>
      <c r="M295" s="464" t="s">
        <v>1023</v>
      </c>
    </row>
    <row r="296" spans="1:13" ht="45" x14ac:dyDescent="0.25">
      <c r="A296" s="1364"/>
      <c r="B296" s="480" t="s">
        <v>1255</v>
      </c>
      <c r="C296" s="481">
        <v>10</v>
      </c>
      <c r="D296" s="481" t="s">
        <v>950</v>
      </c>
      <c r="E296" s="481">
        <v>261</v>
      </c>
      <c r="F296" s="481"/>
      <c r="G296" s="481">
        <v>11</v>
      </c>
      <c r="H296" s="482">
        <v>70</v>
      </c>
      <c r="I296" s="483">
        <f t="shared" si="11"/>
        <v>700</v>
      </c>
      <c r="J296" s="483">
        <v>700</v>
      </c>
      <c r="K296" s="774">
        <v>0</v>
      </c>
      <c r="L296" s="774">
        <v>0</v>
      </c>
      <c r="M296" s="463" t="s">
        <v>1023</v>
      </c>
    </row>
    <row r="297" spans="1:13" ht="45" x14ac:dyDescent="0.25">
      <c r="A297" s="1364"/>
      <c r="B297" s="484" t="s">
        <v>841</v>
      </c>
      <c r="C297" s="485">
        <v>5</v>
      </c>
      <c r="D297" s="486" t="s">
        <v>950</v>
      </c>
      <c r="E297" s="485">
        <v>268</v>
      </c>
      <c r="F297" s="486"/>
      <c r="G297" s="485">
        <v>11</v>
      </c>
      <c r="H297" s="487">
        <v>290</v>
      </c>
      <c r="I297" s="488">
        <f t="shared" si="11"/>
        <v>1450</v>
      </c>
      <c r="J297" s="488">
        <v>1450</v>
      </c>
      <c r="K297" s="775">
        <v>0</v>
      </c>
      <c r="L297" s="775">
        <v>0</v>
      </c>
      <c r="M297" s="464" t="s">
        <v>1023</v>
      </c>
    </row>
    <row r="298" spans="1:13" ht="45" x14ac:dyDescent="0.25">
      <c r="A298" s="1364"/>
      <c r="B298" s="480" t="s">
        <v>842</v>
      </c>
      <c r="C298" s="481">
        <v>2</v>
      </c>
      <c r="D298" s="481" t="s">
        <v>1150</v>
      </c>
      <c r="E298" s="481">
        <v>268</v>
      </c>
      <c r="F298" s="481"/>
      <c r="G298" s="481">
        <v>11</v>
      </c>
      <c r="H298" s="482">
        <v>290</v>
      </c>
      <c r="I298" s="483">
        <f t="shared" si="11"/>
        <v>580</v>
      </c>
      <c r="J298" s="483">
        <v>580</v>
      </c>
      <c r="K298" s="774">
        <v>0</v>
      </c>
      <c r="L298" s="774">
        <v>0</v>
      </c>
      <c r="M298" s="463" t="s">
        <v>1023</v>
      </c>
    </row>
    <row r="299" spans="1:13" ht="45" x14ac:dyDescent="0.25">
      <c r="A299" s="1364"/>
      <c r="B299" s="484" t="s">
        <v>843</v>
      </c>
      <c r="C299" s="485">
        <v>8</v>
      </c>
      <c r="D299" s="486" t="s">
        <v>1150</v>
      </c>
      <c r="E299" s="485">
        <v>268</v>
      </c>
      <c r="F299" s="486"/>
      <c r="G299" s="485">
        <v>11</v>
      </c>
      <c r="H299" s="487">
        <v>290</v>
      </c>
      <c r="I299" s="488">
        <f t="shared" si="11"/>
        <v>2320</v>
      </c>
      <c r="J299" s="488">
        <v>2320</v>
      </c>
      <c r="K299" s="775">
        <v>0</v>
      </c>
      <c r="L299" s="775">
        <v>0</v>
      </c>
      <c r="M299" s="464" t="s">
        <v>1023</v>
      </c>
    </row>
    <row r="300" spans="1:13" ht="45" x14ac:dyDescent="0.25">
      <c r="A300" s="1364"/>
      <c r="B300" s="480" t="s">
        <v>844</v>
      </c>
      <c r="C300" s="481">
        <v>1000</v>
      </c>
      <c r="D300" s="481" t="s">
        <v>1150</v>
      </c>
      <c r="E300" s="481">
        <v>268</v>
      </c>
      <c r="F300" s="481"/>
      <c r="G300" s="481">
        <v>11</v>
      </c>
      <c r="H300" s="482">
        <v>24</v>
      </c>
      <c r="I300" s="483">
        <f t="shared" si="11"/>
        <v>24000</v>
      </c>
      <c r="J300" s="483">
        <v>24000</v>
      </c>
      <c r="K300" s="774">
        <v>0</v>
      </c>
      <c r="L300" s="774">
        <v>0</v>
      </c>
      <c r="M300" s="463" t="s">
        <v>1023</v>
      </c>
    </row>
    <row r="301" spans="1:13" ht="45" x14ac:dyDescent="0.25">
      <c r="A301" s="1364"/>
      <c r="B301" s="484" t="s">
        <v>1256</v>
      </c>
      <c r="C301" s="485">
        <v>150</v>
      </c>
      <c r="D301" s="486" t="s">
        <v>1150</v>
      </c>
      <c r="E301" s="485"/>
      <c r="F301" s="486"/>
      <c r="G301" s="485">
        <v>11</v>
      </c>
      <c r="H301" s="487">
        <v>50</v>
      </c>
      <c r="I301" s="488">
        <f t="shared" si="11"/>
        <v>7500</v>
      </c>
      <c r="J301" s="488">
        <v>7500</v>
      </c>
      <c r="K301" s="775"/>
      <c r="L301" s="775"/>
      <c r="M301" s="464" t="s">
        <v>1023</v>
      </c>
    </row>
    <row r="302" spans="1:13" ht="45" x14ac:dyDescent="0.25">
      <c r="A302" s="1364"/>
      <c r="B302" s="480" t="s">
        <v>1153</v>
      </c>
      <c r="C302" s="481">
        <v>150</v>
      </c>
      <c r="D302" s="481" t="s">
        <v>1150</v>
      </c>
      <c r="E302" s="481"/>
      <c r="F302" s="481"/>
      <c r="G302" s="481">
        <v>11</v>
      </c>
      <c r="H302" s="482">
        <v>75</v>
      </c>
      <c r="I302" s="483">
        <f t="shared" si="11"/>
        <v>11250</v>
      </c>
      <c r="J302" s="483">
        <v>11250</v>
      </c>
      <c r="K302" s="774"/>
      <c r="L302" s="774"/>
      <c r="M302" s="463" t="s">
        <v>1023</v>
      </c>
    </row>
    <row r="303" spans="1:13" ht="45" x14ac:dyDescent="0.25">
      <c r="A303" s="1364"/>
      <c r="B303" s="484" t="s">
        <v>1257</v>
      </c>
      <c r="C303" s="485">
        <v>30</v>
      </c>
      <c r="D303" s="486" t="s">
        <v>1150</v>
      </c>
      <c r="E303" s="485">
        <v>239</v>
      </c>
      <c r="F303" s="486"/>
      <c r="G303" s="485">
        <v>11</v>
      </c>
      <c r="H303" s="487">
        <v>30</v>
      </c>
      <c r="I303" s="488">
        <f t="shared" si="11"/>
        <v>900</v>
      </c>
      <c r="J303" s="488">
        <v>900</v>
      </c>
      <c r="K303" s="775">
        <v>0</v>
      </c>
      <c r="L303" s="775">
        <v>0</v>
      </c>
      <c r="M303" s="464" t="s">
        <v>1023</v>
      </c>
    </row>
    <row r="304" spans="1:13" ht="45" x14ac:dyDescent="0.25">
      <c r="A304" s="1364"/>
      <c r="B304" s="480" t="s">
        <v>1258</v>
      </c>
      <c r="C304" s="481">
        <v>39</v>
      </c>
      <c r="D304" s="481" t="s">
        <v>1150</v>
      </c>
      <c r="E304" s="481">
        <v>239</v>
      </c>
      <c r="F304" s="481"/>
      <c r="G304" s="481">
        <v>11</v>
      </c>
      <c r="H304" s="482">
        <v>500</v>
      </c>
      <c r="I304" s="483">
        <f t="shared" si="11"/>
        <v>19500</v>
      </c>
      <c r="J304" s="483">
        <v>19500</v>
      </c>
      <c r="K304" s="774">
        <v>0</v>
      </c>
      <c r="L304" s="774">
        <v>0</v>
      </c>
      <c r="M304" s="463" t="s">
        <v>1023</v>
      </c>
    </row>
    <row r="305" spans="1:13" ht="45" x14ac:dyDescent="0.25">
      <c r="A305" s="1364"/>
      <c r="B305" s="484" t="s">
        <v>825</v>
      </c>
      <c r="C305" s="485">
        <v>30</v>
      </c>
      <c r="D305" s="486" t="s">
        <v>1296</v>
      </c>
      <c r="E305" s="485">
        <v>286</v>
      </c>
      <c r="F305" s="486"/>
      <c r="G305" s="485">
        <v>11</v>
      </c>
      <c r="H305" s="487">
        <v>80</v>
      </c>
      <c r="I305" s="488">
        <f t="shared" si="11"/>
        <v>2400</v>
      </c>
      <c r="J305" s="488">
        <v>2400</v>
      </c>
      <c r="K305" s="775">
        <v>0</v>
      </c>
      <c r="L305" s="775">
        <v>0</v>
      </c>
      <c r="M305" s="464" t="s">
        <v>1023</v>
      </c>
    </row>
    <row r="306" spans="1:13" ht="45" x14ac:dyDescent="0.25">
      <c r="A306" s="1364"/>
      <c r="B306" s="480" t="s">
        <v>823</v>
      </c>
      <c r="C306" s="481">
        <v>30</v>
      </c>
      <c r="D306" s="481" t="s">
        <v>1297</v>
      </c>
      <c r="E306" s="481">
        <v>286</v>
      </c>
      <c r="F306" s="481"/>
      <c r="G306" s="481">
        <v>11</v>
      </c>
      <c r="H306" s="482">
        <v>90</v>
      </c>
      <c r="I306" s="483">
        <f t="shared" si="11"/>
        <v>2700</v>
      </c>
      <c r="J306" s="483">
        <v>2700</v>
      </c>
      <c r="K306" s="774">
        <v>0</v>
      </c>
      <c r="L306" s="774">
        <v>0</v>
      </c>
      <c r="M306" s="463" t="s">
        <v>1023</v>
      </c>
    </row>
    <row r="307" spans="1:13" ht="45" x14ac:dyDescent="0.25">
      <c r="A307" s="1364"/>
      <c r="B307" s="484" t="s">
        <v>1259</v>
      </c>
      <c r="C307" s="485">
        <v>40</v>
      </c>
      <c r="D307" s="486" t="s">
        <v>1296</v>
      </c>
      <c r="E307" s="485">
        <v>286</v>
      </c>
      <c r="F307" s="486"/>
      <c r="G307" s="485">
        <v>11</v>
      </c>
      <c r="H307" s="487">
        <v>44.5</v>
      </c>
      <c r="I307" s="488">
        <f t="shared" si="11"/>
        <v>1780</v>
      </c>
      <c r="J307" s="488">
        <v>1780</v>
      </c>
      <c r="K307" s="775">
        <v>0</v>
      </c>
      <c r="L307" s="775">
        <v>0</v>
      </c>
      <c r="M307" s="464" t="s">
        <v>1023</v>
      </c>
    </row>
    <row r="308" spans="1:13" ht="45" x14ac:dyDescent="0.25">
      <c r="A308" s="1364"/>
      <c r="B308" s="480" t="s">
        <v>821</v>
      </c>
      <c r="C308" s="481">
        <v>120</v>
      </c>
      <c r="D308" s="481" t="s">
        <v>1298</v>
      </c>
      <c r="E308" s="481">
        <v>286</v>
      </c>
      <c r="F308" s="481"/>
      <c r="G308" s="481">
        <v>11</v>
      </c>
      <c r="H308" s="482">
        <v>9</v>
      </c>
      <c r="I308" s="483">
        <f t="shared" si="11"/>
        <v>1080</v>
      </c>
      <c r="J308" s="483">
        <v>1080</v>
      </c>
      <c r="K308" s="774">
        <v>0</v>
      </c>
      <c r="L308" s="774">
        <v>0</v>
      </c>
      <c r="M308" s="463" t="s">
        <v>1023</v>
      </c>
    </row>
    <row r="309" spans="1:13" ht="45" x14ac:dyDescent="0.25">
      <c r="A309" s="1364"/>
      <c r="B309" s="484" t="s">
        <v>1260</v>
      </c>
      <c r="C309" s="485">
        <v>60</v>
      </c>
      <c r="D309" s="486" t="s">
        <v>1294</v>
      </c>
      <c r="E309" s="485">
        <v>286</v>
      </c>
      <c r="F309" s="486"/>
      <c r="G309" s="485">
        <v>11</v>
      </c>
      <c r="H309" s="487">
        <v>50</v>
      </c>
      <c r="I309" s="488">
        <f t="shared" si="11"/>
        <v>3000</v>
      </c>
      <c r="J309" s="488">
        <v>3000</v>
      </c>
      <c r="K309" s="775">
        <v>0</v>
      </c>
      <c r="L309" s="775">
        <v>0</v>
      </c>
      <c r="M309" s="464" t="s">
        <v>1023</v>
      </c>
    </row>
    <row r="310" spans="1:13" ht="45" x14ac:dyDescent="0.25">
      <c r="A310" s="1364"/>
      <c r="B310" s="480" t="s">
        <v>1261</v>
      </c>
      <c r="C310" s="481">
        <v>34</v>
      </c>
      <c r="D310" s="481" t="s">
        <v>1150</v>
      </c>
      <c r="E310" s="481">
        <v>239</v>
      </c>
      <c r="F310" s="481"/>
      <c r="G310" s="481">
        <v>11</v>
      </c>
      <c r="H310" s="482">
        <v>100</v>
      </c>
      <c r="I310" s="483">
        <f t="shared" si="11"/>
        <v>3400</v>
      </c>
      <c r="J310" s="483">
        <v>3400</v>
      </c>
      <c r="K310" s="774">
        <v>0</v>
      </c>
      <c r="L310" s="774">
        <v>0</v>
      </c>
      <c r="M310" s="463" t="s">
        <v>1023</v>
      </c>
    </row>
    <row r="311" spans="1:13" ht="45" x14ac:dyDescent="0.25">
      <c r="A311" s="1364"/>
      <c r="B311" s="484" t="s">
        <v>1262</v>
      </c>
      <c r="C311" s="485">
        <v>30</v>
      </c>
      <c r="D311" s="486" t="s">
        <v>1150</v>
      </c>
      <c r="E311" s="485"/>
      <c r="F311" s="486"/>
      <c r="G311" s="485">
        <v>11</v>
      </c>
      <c r="H311" s="487">
        <v>90</v>
      </c>
      <c r="I311" s="488">
        <f t="shared" si="11"/>
        <v>2700</v>
      </c>
      <c r="J311" s="488">
        <v>2700</v>
      </c>
      <c r="K311" s="775"/>
      <c r="L311" s="775"/>
      <c r="M311" s="464" t="s">
        <v>1023</v>
      </c>
    </row>
    <row r="312" spans="1:13" ht="45" x14ac:dyDescent="0.25">
      <c r="A312" s="1364"/>
      <c r="B312" s="480" t="s">
        <v>1263</v>
      </c>
      <c r="C312" s="481">
        <v>1</v>
      </c>
      <c r="D312" s="481" t="s">
        <v>1150</v>
      </c>
      <c r="E312" s="481"/>
      <c r="F312" s="481"/>
      <c r="G312" s="481">
        <v>11</v>
      </c>
      <c r="H312" s="482">
        <v>30</v>
      </c>
      <c r="I312" s="483">
        <f t="shared" si="11"/>
        <v>30</v>
      </c>
      <c r="J312" s="483">
        <v>30</v>
      </c>
      <c r="K312" s="774"/>
      <c r="L312" s="774"/>
      <c r="M312" s="463" t="s">
        <v>1023</v>
      </c>
    </row>
    <row r="313" spans="1:13" ht="60" x14ac:dyDescent="0.25">
      <c r="A313" s="1364"/>
      <c r="B313" s="484" t="s">
        <v>1264</v>
      </c>
      <c r="C313" s="485">
        <v>30</v>
      </c>
      <c r="D313" s="486" t="s">
        <v>1150</v>
      </c>
      <c r="E313" s="485">
        <v>252</v>
      </c>
      <c r="F313" s="486"/>
      <c r="G313" s="485">
        <v>11</v>
      </c>
      <c r="H313" s="487">
        <v>60</v>
      </c>
      <c r="I313" s="488">
        <f t="shared" si="11"/>
        <v>1800</v>
      </c>
      <c r="J313" s="488">
        <v>1800</v>
      </c>
      <c r="K313" s="775">
        <v>0</v>
      </c>
      <c r="L313" s="775">
        <v>0</v>
      </c>
      <c r="M313" s="464" t="s">
        <v>1023</v>
      </c>
    </row>
    <row r="314" spans="1:13" ht="45" x14ac:dyDescent="0.25">
      <c r="A314" s="1364"/>
      <c r="B314" s="480" t="s">
        <v>1265</v>
      </c>
      <c r="C314" s="481">
        <v>2</v>
      </c>
      <c r="D314" s="481" t="s">
        <v>1150</v>
      </c>
      <c r="E314" s="481">
        <v>261</v>
      </c>
      <c r="F314" s="481"/>
      <c r="G314" s="481">
        <v>11</v>
      </c>
      <c r="H314" s="482">
        <v>600</v>
      </c>
      <c r="I314" s="483">
        <f t="shared" si="11"/>
        <v>1200</v>
      </c>
      <c r="J314" s="483">
        <v>1200</v>
      </c>
      <c r="K314" s="774">
        <v>0</v>
      </c>
      <c r="L314" s="774">
        <v>0</v>
      </c>
      <c r="M314" s="463" t="s">
        <v>1023</v>
      </c>
    </row>
    <row r="315" spans="1:13" ht="45" x14ac:dyDescent="0.25">
      <c r="A315" s="1364"/>
      <c r="B315" s="484" t="s">
        <v>1266</v>
      </c>
      <c r="C315" s="485">
        <v>6</v>
      </c>
      <c r="D315" s="486" t="s">
        <v>1299</v>
      </c>
      <c r="E315" s="485">
        <v>261</v>
      </c>
      <c r="F315" s="486"/>
      <c r="G315" s="485">
        <v>11</v>
      </c>
      <c r="H315" s="487">
        <v>150</v>
      </c>
      <c r="I315" s="488">
        <f t="shared" si="11"/>
        <v>900</v>
      </c>
      <c r="J315" s="488">
        <v>900</v>
      </c>
      <c r="K315" s="775">
        <v>0</v>
      </c>
      <c r="L315" s="775">
        <v>0</v>
      </c>
      <c r="M315" s="464" t="s">
        <v>1023</v>
      </c>
    </row>
    <row r="316" spans="1:13" ht="45" x14ac:dyDescent="0.25">
      <c r="A316" s="1364"/>
      <c r="B316" s="480" t="s">
        <v>1267</v>
      </c>
      <c r="C316" s="481">
        <v>3</v>
      </c>
      <c r="D316" s="481" t="s">
        <v>1150</v>
      </c>
      <c r="E316" s="481">
        <v>286</v>
      </c>
      <c r="F316" s="481"/>
      <c r="G316" s="481">
        <v>11</v>
      </c>
      <c r="H316" s="482">
        <v>8</v>
      </c>
      <c r="I316" s="483">
        <f t="shared" ref="I316:I341" si="12">+H316*C316</f>
        <v>24</v>
      </c>
      <c r="J316" s="483">
        <v>24</v>
      </c>
      <c r="K316" s="774">
        <v>0</v>
      </c>
      <c r="L316" s="774">
        <v>0</v>
      </c>
      <c r="M316" s="463" t="s">
        <v>1023</v>
      </c>
    </row>
    <row r="317" spans="1:13" ht="45" x14ac:dyDescent="0.25">
      <c r="A317" s="1364"/>
      <c r="B317" s="484" t="s">
        <v>1268</v>
      </c>
      <c r="C317" s="485">
        <v>20</v>
      </c>
      <c r="D317" s="486" t="s">
        <v>1150</v>
      </c>
      <c r="E317" s="485">
        <v>297</v>
      </c>
      <c r="F317" s="486"/>
      <c r="G317" s="485">
        <v>11</v>
      </c>
      <c r="H317" s="487">
        <v>25</v>
      </c>
      <c r="I317" s="488">
        <f t="shared" si="12"/>
        <v>500</v>
      </c>
      <c r="J317" s="488">
        <v>0</v>
      </c>
      <c r="K317" s="775">
        <v>500</v>
      </c>
      <c r="L317" s="775">
        <v>0</v>
      </c>
      <c r="M317" s="464" t="s">
        <v>1023</v>
      </c>
    </row>
    <row r="318" spans="1:13" ht="45" x14ac:dyDescent="0.25">
      <c r="A318" s="1364"/>
      <c r="B318" s="480" t="s">
        <v>1269</v>
      </c>
      <c r="C318" s="481">
        <v>3</v>
      </c>
      <c r="D318" s="481" t="s">
        <v>1300</v>
      </c>
      <c r="E318" s="481">
        <v>286</v>
      </c>
      <c r="F318" s="481"/>
      <c r="G318" s="481">
        <v>11</v>
      </c>
      <c r="H318" s="482">
        <v>15</v>
      </c>
      <c r="I318" s="483">
        <f t="shared" si="12"/>
        <v>45</v>
      </c>
      <c r="J318" s="483">
        <v>45</v>
      </c>
      <c r="K318" s="774">
        <v>0</v>
      </c>
      <c r="L318" s="774">
        <v>0</v>
      </c>
      <c r="M318" s="463" t="s">
        <v>1023</v>
      </c>
    </row>
    <row r="319" spans="1:13" ht="45" x14ac:dyDescent="0.25">
      <c r="A319" s="1364"/>
      <c r="B319" s="484" t="s">
        <v>1270</v>
      </c>
      <c r="C319" s="485">
        <v>3</v>
      </c>
      <c r="D319" s="486" t="s">
        <v>1150</v>
      </c>
      <c r="E319" s="485">
        <v>286</v>
      </c>
      <c r="F319" s="486"/>
      <c r="G319" s="485">
        <v>11</v>
      </c>
      <c r="H319" s="487">
        <v>35</v>
      </c>
      <c r="I319" s="488">
        <f t="shared" si="12"/>
        <v>105</v>
      </c>
      <c r="J319" s="488">
        <v>105</v>
      </c>
      <c r="K319" s="775">
        <v>0</v>
      </c>
      <c r="L319" s="775">
        <v>0</v>
      </c>
      <c r="M319" s="464" t="s">
        <v>1023</v>
      </c>
    </row>
    <row r="320" spans="1:13" ht="45" x14ac:dyDescent="0.25">
      <c r="A320" s="1364"/>
      <c r="B320" s="480" t="s">
        <v>1271</v>
      </c>
      <c r="C320" s="481">
        <v>5</v>
      </c>
      <c r="D320" s="481" t="s">
        <v>1301</v>
      </c>
      <c r="E320" s="481">
        <v>286</v>
      </c>
      <c r="F320" s="481"/>
      <c r="G320" s="481">
        <v>11</v>
      </c>
      <c r="H320" s="482">
        <v>50</v>
      </c>
      <c r="I320" s="483">
        <f t="shared" si="12"/>
        <v>250</v>
      </c>
      <c r="J320" s="483">
        <v>250</v>
      </c>
      <c r="K320" s="774">
        <v>0</v>
      </c>
      <c r="L320" s="774">
        <v>0</v>
      </c>
      <c r="M320" s="463" t="s">
        <v>1023</v>
      </c>
    </row>
    <row r="321" spans="1:13" ht="45" x14ac:dyDescent="0.25">
      <c r="A321" s="1364"/>
      <c r="B321" s="484" t="s">
        <v>1116</v>
      </c>
      <c r="C321" s="485">
        <v>4</v>
      </c>
      <c r="D321" s="486" t="s">
        <v>1300</v>
      </c>
      <c r="E321" s="485">
        <v>283</v>
      </c>
      <c r="F321" s="486"/>
      <c r="G321" s="485">
        <v>11</v>
      </c>
      <c r="H321" s="487">
        <v>300</v>
      </c>
      <c r="I321" s="488">
        <f t="shared" si="12"/>
        <v>1200</v>
      </c>
      <c r="J321" s="488">
        <v>1200</v>
      </c>
      <c r="K321" s="775">
        <v>0</v>
      </c>
      <c r="L321" s="775">
        <v>0</v>
      </c>
      <c r="M321" s="464" t="s">
        <v>1023</v>
      </c>
    </row>
    <row r="322" spans="1:13" ht="45" x14ac:dyDescent="0.25">
      <c r="A322" s="1364"/>
      <c r="B322" s="480" t="s">
        <v>1272</v>
      </c>
      <c r="C322" s="481">
        <v>900</v>
      </c>
      <c r="D322" s="481" t="s">
        <v>1302</v>
      </c>
      <c r="E322" s="481">
        <v>283</v>
      </c>
      <c r="F322" s="481"/>
      <c r="G322" s="481">
        <v>11</v>
      </c>
      <c r="H322" s="482">
        <v>3.5</v>
      </c>
      <c r="I322" s="483">
        <f t="shared" si="12"/>
        <v>3150</v>
      </c>
      <c r="J322" s="483">
        <v>3150</v>
      </c>
      <c r="K322" s="774">
        <v>0</v>
      </c>
      <c r="L322" s="774">
        <v>0</v>
      </c>
      <c r="M322" s="463" t="s">
        <v>1023</v>
      </c>
    </row>
    <row r="323" spans="1:13" ht="45" x14ac:dyDescent="0.25">
      <c r="A323" s="1364"/>
      <c r="B323" s="484" t="s">
        <v>1273</v>
      </c>
      <c r="C323" s="485">
        <v>100</v>
      </c>
      <c r="D323" s="486" t="s">
        <v>1295</v>
      </c>
      <c r="E323" s="485">
        <v>283</v>
      </c>
      <c r="F323" s="486"/>
      <c r="G323" s="485">
        <v>11</v>
      </c>
      <c r="H323" s="487">
        <v>3.5</v>
      </c>
      <c r="I323" s="488">
        <f t="shared" si="12"/>
        <v>350</v>
      </c>
      <c r="J323" s="469">
        <v>350</v>
      </c>
      <c r="K323" s="469">
        <v>0</v>
      </c>
      <c r="L323" s="469">
        <v>0</v>
      </c>
      <c r="M323" s="464" t="s">
        <v>1023</v>
      </c>
    </row>
    <row r="324" spans="1:13" ht="45" x14ac:dyDescent="0.25">
      <c r="A324" s="1364"/>
      <c r="B324" s="480" t="s">
        <v>1274</v>
      </c>
      <c r="C324" s="481">
        <v>40</v>
      </c>
      <c r="D324" s="481" t="s">
        <v>1302</v>
      </c>
      <c r="E324" s="481">
        <v>283</v>
      </c>
      <c r="F324" s="481"/>
      <c r="G324" s="481">
        <v>11</v>
      </c>
      <c r="H324" s="482">
        <v>76</v>
      </c>
      <c r="I324" s="483">
        <f t="shared" si="12"/>
        <v>3040</v>
      </c>
      <c r="J324" s="483">
        <v>3040</v>
      </c>
      <c r="K324" s="483">
        <v>0</v>
      </c>
      <c r="L324" s="483">
        <v>0</v>
      </c>
      <c r="M324" s="463" t="s">
        <v>1023</v>
      </c>
    </row>
    <row r="325" spans="1:13" ht="45" x14ac:dyDescent="0.25">
      <c r="A325" s="1364"/>
      <c r="B325" s="484" t="s">
        <v>1275</v>
      </c>
      <c r="C325" s="485">
        <v>3</v>
      </c>
      <c r="D325" s="486" t="s">
        <v>1302</v>
      </c>
      <c r="E325" s="485">
        <v>286</v>
      </c>
      <c r="F325" s="486"/>
      <c r="G325" s="485">
        <v>11</v>
      </c>
      <c r="H325" s="487">
        <v>70</v>
      </c>
      <c r="I325" s="488">
        <f t="shared" si="12"/>
        <v>210</v>
      </c>
      <c r="J325" s="469">
        <v>210</v>
      </c>
      <c r="K325" s="469">
        <v>0</v>
      </c>
      <c r="L325" s="469">
        <v>0</v>
      </c>
      <c r="M325" s="464" t="s">
        <v>1023</v>
      </c>
    </row>
    <row r="326" spans="1:13" ht="45" x14ac:dyDescent="0.25">
      <c r="A326" s="1364"/>
      <c r="B326" s="484" t="s">
        <v>1276</v>
      </c>
      <c r="C326" s="485">
        <v>9</v>
      </c>
      <c r="D326" s="486" t="s">
        <v>1302</v>
      </c>
      <c r="E326" s="485">
        <v>283</v>
      </c>
      <c r="F326" s="486"/>
      <c r="G326" s="485">
        <v>11</v>
      </c>
      <c r="H326" s="487">
        <v>200</v>
      </c>
      <c r="I326" s="488">
        <f t="shared" si="12"/>
        <v>1800</v>
      </c>
      <c r="J326" s="488">
        <v>1800</v>
      </c>
      <c r="K326" s="775">
        <v>0</v>
      </c>
      <c r="L326" s="775">
        <v>0</v>
      </c>
      <c r="M326" s="464" t="s">
        <v>1023</v>
      </c>
    </row>
    <row r="327" spans="1:13" ht="45" x14ac:dyDescent="0.25">
      <c r="A327" s="1364"/>
      <c r="B327" s="480" t="s">
        <v>1277</v>
      </c>
      <c r="C327" s="481">
        <v>10</v>
      </c>
      <c r="D327" s="481" t="s">
        <v>1302</v>
      </c>
      <c r="E327" s="481">
        <v>283</v>
      </c>
      <c r="F327" s="481"/>
      <c r="G327" s="481">
        <v>11</v>
      </c>
      <c r="H327" s="482">
        <v>30</v>
      </c>
      <c r="I327" s="483">
        <f t="shared" si="12"/>
        <v>300</v>
      </c>
      <c r="J327" s="483">
        <v>300</v>
      </c>
      <c r="K327" s="774">
        <v>0</v>
      </c>
      <c r="L327" s="774">
        <v>0</v>
      </c>
      <c r="M327" s="463" t="s">
        <v>1023</v>
      </c>
    </row>
    <row r="328" spans="1:13" ht="45" x14ac:dyDescent="0.25">
      <c r="A328" s="1364"/>
      <c r="B328" s="484" t="s">
        <v>1228</v>
      </c>
      <c r="C328" s="485">
        <v>100</v>
      </c>
      <c r="D328" s="486" t="s">
        <v>1150</v>
      </c>
      <c r="E328" s="485">
        <v>283</v>
      </c>
      <c r="F328" s="486"/>
      <c r="G328" s="485">
        <v>11</v>
      </c>
      <c r="H328" s="487">
        <v>5</v>
      </c>
      <c r="I328" s="488">
        <f t="shared" si="12"/>
        <v>500</v>
      </c>
      <c r="J328" s="488">
        <v>500</v>
      </c>
      <c r="K328" s="775">
        <v>0</v>
      </c>
      <c r="L328" s="775">
        <v>0</v>
      </c>
      <c r="M328" s="464" t="s">
        <v>1023</v>
      </c>
    </row>
    <row r="329" spans="1:13" ht="45" x14ac:dyDescent="0.25">
      <c r="A329" s="1364"/>
      <c r="B329" s="480" t="s">
        <v>1278</v>
      </c>
      <c r="C329" s="481">
        <v>2</v>
      </c>
      <c r="D329" s="481" t="s">
        <v>1295</v>
      </c>
      <c r="E329" s="481">
        <v>283</v>
      </c>
      <c r="F329" s="481"/>
      <c r="G329" s="481">
        <v>11</v>
      </c>
      <c r="H329" s="482">
        <v>85</v>
      </c>
      <c r="I329" s="483">
        <f t="shared" si="12"/>
        <v>170</v>
      </c>
      <c r="J329" s="483">
        <v>170</v>
      </c>
      <c r="K329" s="774">
        <v>0</v>
      </c>
      <c r="L329" s="774">
        <v>0</v>
      </c>
      <c r="M329" s="463" t="s">
        <v>1023</v>
      </c>
    </row>
    <row r="330" spans="1:13" ht="45" x14ac:dyDescent="0.25">
      <c r="A330" s="1364"/>
      <c r="B330" s="484" t="s">
        <v>1279</v>
      </c>
      <c r="C330" s="485">
        <v>10</v>
      </c>
      <c r="D330" s="486" t="s">
        <v>1150</v>
      </c>
      <c r="E330" s="485">
        <v>286</v>
      </c>
      <c r="F330" s="486"/>
      <c r="G330" s="485">
        <v>11</v>
      </c>
      <c r="H330" s="487">
        <v>8</v>
      </c>
      <c r="I330" s="488">
        <f t="shared" si="12"/>
        <v>80</v>
      </c>
      <c r="J330" s="488">
        <v>80</v>
      </c>
      <c r="K330" s="775">
        <v>0</v>
      </c>
      <c r="L330" s="775">
        <v>0</v>
      </c>
      <c r="M330" s="464" t="s">
        <v>1023</v>
      </c>
    </row>
    <row r="331" spans="1:13" ht="45" x14ac:dyDescent="0.25">
      <c r="A331" s="1364"/>
      <c r="B331" s="480" t="s">
        <v>1280</v>
      </c>
      <c r="C331" s="481">
        <v>10</v>
      </c>
      <c r="D331" s="481" t="s">
        <v>1150</v>
      </c>
      <c r="E331" s="481">
        <v>286</v>
      </c>
      <c r="F331" s="481"/>
      <c r="G331" s="481">
        <v>11</v>
      </c>
      <c r="H331" s="482">
        <v>8</v>
      </c>
      <c r="I331" s="483">
        <f t="shared" si="12"/>
        <v>80</v>
      </c>
      <c r="J331" s="483">
        <v>80</v>
      </c>
      <c r="K331" s="774">
        <v>0</v>
      </c>
      <c r="L331" s="774">
        <v>0</v>
      </c>
      <c r="M331" s="463" t="s">
        <v>1023</v>
      </c>
    </row>
    <row r="332" spans="1:13" ht="45" x14ac:dyDescent="0.25">
      <c r="A332" s="1364"/>
      <c r="B332" s="484" t="s">
        <v>1281</v>
      </c>
      <c r="C332" s="485">
        <v>10</v>
      </c>
      <c r="D332" s="486" t="s">
        <v>1150</v>
      </c>
      <c r="E332" s="485">
        <v>286</v>
      </c>
      <c r="F332" s="486"/>
      <c r="G332" s="485">
        <v>11</v>
      </c>
      <c r="H332" s="487">
        <v>8</v>
      </c>
      <c r="I332" s="488">
        <f t="shared" si="12"/>
        <v>80</v>
      </c>
      <c r="J332" s="488">
        <v>80</v>
      </c>
      <c r="K332" s="775">
        <v>0</v>
      </c>
      <c r="L332" s="775">
        <v>0</v>
      </c>
      <c r="M332" s="464" t="s">
        <v>1023</v>
      </c>
    </row>
    <row r="333" spans="1:13" ht="45" x14ac:dyDescent="0.25">
      <c r="A333" s="1364"/>
      <c r="B333" s="480" t="s">
        <v>1282</v>
      </c>
      <c r="C333" s="481">
        <v>10</v>
      </c>
      <c r="D333" s="481" t="s">
        <v>1150</v>
      </c>
      <c r="E333" s="481">
        <v>286</v>
      </c>
      <c r="F333" s="481"/>
      <c r="G333" s="481">
        <v>11</v>
      </c>
      <c r="H333" s="482">
        <v>8</v>
      </c>
      <c r="I333" s="483">
        <f t="shared" si="12"/>
        <v>80</v>
      </c>
      <c r="J333" s="483">
        <v>80</v>
      </c>
      <c r="K333" s="774">
        <v>0</v>
      </c>
      <c r="L333" s="774">
        <v>0</v>
      </c>
      <c r="M333" s="463" t="s">
        <v>1023</v>
      </c>
    </row>
    <row r="334" spans="1:13" ht="45" x14ac:dyDescent="0.25">
      <c r="A334" s="1364"/>
      <c r="B334" s="484" t="s">
        <v>1283</v>
      </c>
      <c r="C334" s="485">
        <v>10</v>
      </c>
      <c r="D334" s="486" t="s">
        <v>1150</v>
      </c>
      <c r="E334" s="485">
        <v>283</v>
      </c>
      <c r="F334" s="486"/>
      <c r="G334" s="485">
        <v>11</v>
      </c>
      <c r="H334" s="487">
        <v>80</v>
      </c>
      <c r="I334" s="488">
        <f t="shared" si="12"/>
        <v>800</v>
      </c>
      <c r="J334" s="488">
        <v>800</v>
      </c>
      <c r="K334" s="775">
        <v>0</v>
      </c>
      <c r="L334" s="775">
        <v>0</v>
      </c>
      <c r="M334" s="464" t="s">
        <v>1023</v>
      </c>
    </row>
    <row r="335" spans="1:13" ht="45" x14ac:dyDescent="0.25">
      <c r="A335" s="1364"/>
      <c r="B335" s="480" t="s">
        <v>1284</v>
      </c>
      <c r="C335" s="481">
        <v>600</v>
      </c>
      <c r="D335" s="481" t="s">
        <v>1150</v>
      </c>
      <c r="E335" s="481">
        <v>268</v>
      </c>
      <c r="F335" s="481"/>
      <c r="G335" s="481">
        <v>11</v>
      </c>
      <c r="H335" s="482">
        <v>9.85</v>
      </c>
      <c r="I335" s="483">
        <f t="shared" si="12"/>
        <v>5910</v>
      </c>
      <c r="J335" s="483">
        <v>5910</v>
      </c>
      <c r="K335" s="774">
        <v>0</v>
      </c>
      <c r="L335" s="774">
        <v>0</v>
      </c>
      <c r="M335" s="463" t="s">
        <v>1023</v>
      </c>
    </row>
    <row r="336" spans="1:13" ht="45" x14ac:dyDescent="0.25">
      <c r="A336" s="1364"/>
      <c r="B336" s="484" t="s">
        <v>1285</v>
      </c>
      <c r="C336" s="485">
        <v>50</v>
      </c>
      <c r="D336" s="486" t="s">
        <v>1150</v>
      </c>
      <c r="E336" s="485">
        <v>268</v>
      </c>
      <c r="F336" s="486"/>
      <c r="G336" s="485">
        <v>11</v>
      </c>
      <c r="H336" s="487">
        <v>6.8</v>
      </c>
      <c r="I336" s="488">
        <f t="shared" si="12"/>
        <v>340</v>
      </c>
      <c r="J336" s="488">
        <v>340</v>
      </c>
      <c r="K336" s="775">
        <v>0</v>
      </c>
      <c r="L336" s="775">
        <v>0</v>
      </c>
      <c r="M336" s="464" t="s">
        <v>1023</v>
      </c>
    </row>
    <row r="337" spans="1:13" ht="45" x14ac:dyDescent="0.25">
      <c r="A337" s="1364"/>
      <c r="B337" s="480" t="s">
        <v>1286</v>
      </c>
      <c r="C337" s="481">
        <v>50</v>
      </c>
      <c r="D337" s="481"/>
      <c r="E337" s="481">
        <v>268</v>
      </c>
      <c r="F337" s="481"/>
      <c r="G337" s="481">
        <v>11</v>
      </c>
      <c r="H337" s="482">
        <v>10</v>
      </c>
      <c r="I337" s="483">
        <f t="shared" si="12"/>
        <v>500</v>
      </c>
      <c r="J337" s="483">
        <v>500</v>
      </c>
      <c r="K337" s="774">
        <v>0</v>
      </c>
      <c r="L337" s="774">
        <v>0</v>
      </c>
      <c r="M337" s="463" t="s">
        <v>1023</v>
      </c>
    </row>
    <row r="338" spans="1:13" ht="45" x14ac:dyDescent="0.25">
      <c r="A338" s="1364"/>
      <c r="B338" s="484" t="s">
        <v>1287</v>
      </c>
      <c r="C338" s="485">
        <v>25</v>
      </c>
      <c r="D338" s="486"/>
      <c r="E338" s="485">
        <v>268</v>
      </c>
      <c r="F338" s="486"/>
      <c r="G338" s="485">
        <v>11</v>
      </c>
      <c r="H338" s="487">
        <v>4.0999999999999996</v>
      </c>
      <c r="I338" s="488">
        <f t="shared" si="12"/>
        <v>102.49999999999999</v>
      </c>
      <c r="J338" s="488">
        <v>102.49999999999999</v>
      </c>
      <c r="K338" s="775">
        <v>0</v>
      </c>
      <c r="L338" s="775">
        <v>0</v>
      </c>
      <c r="M338" s="464" t="s">
        <v>1023</v>
      </c>
    </row>
    <row r="339" spans="1:13" ht="45" x14ac:dyDescent="0.25">
      <c r="A339" s="1364"/>
      <c r="B339" s="480" t="s">
        <v>1288</v>
      </c>
      <c r="C339" s="481">
        <v>25</v>
      </c>
      <c r="D339" s="481"/>
      <c r="E339" s="481">
        <v>268</v>
      </c>
      <c r="F339" s="481"/>
      <c r="G339" s="481">
        <v>11</v>
      </c>
      <c r="H339" s="482">
        <v>4.9800000000000004</v>
      </c>
      <c r="I339" s="483">
        <f t="shared" si="12"/>
        <v>124.50000000000001</v>
      </c>
      <c r="J339" s="483">
        <v>124.50000000000001</v>
      </c>
      <c r="K339" s="774">
        <v>0</v>
      </c>
      <c r="L339" s="774">
        <v>0</v>
      </c>
      <c r="M339" s="463" t="s">
        <v>1023</v>
      </c>
    </row>
    <row r="340" spans="1:13" ht="45" x14ac:dyDescent="0.25">
      <c r="A340" s="1364"/>
      <c r="B340" s="484" t="s">
        <v>1289</v>
      </c>
      <c r="C340" s="485">
        <v>15</v>
      </c>
      <c r="D340" s="486"/>
      <c r="E340" s="485">
        <v>286</v>
      </c>
      <c r="F340" s="486"/>
      <c r="G340" s="485">
        <v>11</v>
      </c>
      <c r="H340" s="487">
        <v>2</v>
      </c>
      <c r="I340" s="488">
        <f t="shared" si="12"/>
        <v>30</v>
      </c>
      <c r="J340" s="469">
        <v>30</v>
      </c>
      <c r="K340" s="469">
        <v>0</v>
      </c>
      <c r="L340" s="469">
        <v>0</v>
      </c>
      <c r="M340" s="464" t="s">
        <v>1023</v>
      </c>
    </row>
    <row r="341" spans="1:13" ht="45" x14ac:dyDescent="0.25">
      <c r="A341" s="1364"/>
      <c r="B341" s="480" t="s">
        <v>1290</v>
      </c>
      <c r="C341" s="481">
        <v>15</v>
      </c>
      <c r="D341" s="481"/>
      <c r="E341" s="481">
        <v>298</v>
      </c>
      <c r="F341" s="481"/>
      <c r="G341" s="481">
        <v>11</v>
      </c>
      <c r="H341" s="482">
        <v>90</v>
      </c>
      <c r="I341" s="483">
        <f t="shared" si="12"/>
        <v>1350</v>
      </c>
      <c r="J341" s="483">
        <v>1350</v>
      </c>
      <c r="K341" s="483">
        <v>0</v>
      </c>
      <c r="L341" s="483">
        <v>0</v>
      </c>
      <c r="M341" s="463" t="s">
        <v>1023</v>
      </c>
    </row>
    <row r="342" spans="1:13" ht="60" x14ac:dyDescent="0.25">
      <c r="A342" s="1364"/>
      <c r="B342" s="484" t="s">
        <v>1291</v>
      </c>
      <c r="C342" s="485">
        <v>2</v>
      </c>
      <c r="D342" s="486"/>
      <c r="E342" s="485">
        <v>329</v>
      </c>
      <c r="F342" s="486"/>
      <c r="G342" s="485">
        <v>11</v>
      </c>
      <c r="H342" s="487">
        <v>850</v>
      </c>
      <c r="I342" s="488">
        <f>+H342*C342</f>
        <v>1700</v>
      </c>
      <c r="J342" s="469">
        <v>1700</v>
      </c>
      <c r="K342" s="469">
        <v>0</v>
      </c>
      <c r="L342" s="469">
        <v>0</v>
      </c>
      <c r="M342" s="464" t="s">
        <v>1023</v>
      </c>
    </row>
    <row r="343" spans="1:13" ht="45.75" thickBot="1" x14ac:dyDescent="0.3">
      <c r="A343" s="1364"/>
      <c r="B343" s="480" t="s">
        <v>1226</v>
      </c>
      <c r="C343" s="481">
        <v>1</v>
      </c>
      <c r="D343" s="481"/>
      <c r="E343" s="481"/>
      <c r="F343" s="481"/>
      <c r="G343" s="481">
        <v>11</v>
      </c>
      <c r="H343" s="482">
        <v>874000</v>
      </c>
      <c r="I343" s="483">
        <f t="shared" ref="I343" si="13">+H343*C343</f>
        <v>874000</v>
      </c>
      <c r="J343" s="483">
        <v>548000</v>
      </c>
      <c r="K343" s="483">
        <v>198000</v>
      </c>
      <c r="L343" s="483">
        <v>128000</v>
      </c>
      <c r="M343" s="463" t="s">
        <v>1023</v>
      </c>
    </row>
    <row r="344" spans="1:13" ht="15.75" thickBot="1" x14ac:dyDescent="0.3">
      <c r="A344" s="1365"/>
      <c r="B344" s="1323" t="s">
        <v>791</v>
      </c>
      <c r="C344" s="1324"/>
      <c r="D344" s="1324"/>
      <c r="E344" s="1324"/>
      <c r="F344" s="1324"/>
      <c r="G344" s="1324"/>
      <c r="H344" s="1325"/>
      <c r="I344" s="465">
        <f>+SUM(I252:I343)</f>
        <v>1699000</v>
      </c>
      <c r="J344" s="466">
        <f>+SUM(J252:J343)</f>
        <v>802355.5</v>
      </c>
      <c r="K344" s="466">
        <f>+SUM(K252:K343)</f>
        <v>750644.5</v>
      </c>
      <c r="L344" s="466">
        <f>+SUM(L252:L343)</f>
        <v>146000</v>
      </c>
      <c r="M344" s="498"/>
    </row>
    <row r="345" spans="1:13" ht="15.75" thickBot="1" x14ac:dyDescent="0.3"/>
    <row r="346" spans="1:13" x14ac:dyDescent="0.25">
      <c r="A346" s="1332" t="s">
        <v>19</v>
      </c>
      <c r="B346" s="1333"/>
      <c r="C346" s="1333"/>
      <c r="D346" s="1333"/>
      <c r="E346" s="1333"/>
      <c r="F346" s="1334" t="s">
        <v>862</v>
      </c>
      <c r="G346" s="1334"/>
      <c r="H346" s="1334"/>
      <c r="I346" s="1334"/>
      <c r="J346" s="1334"/>
      <c r="K346" s="1334"/>
      <c r="L346" s="1334"/>
      <c r="M346" s="1335"/>
    </row>
    <row r="347" spans="1:13" x14ac:dyDescent="0.25">
      <c r="A347" s="1336" t="s">
        <v>863</v>
      </c>
      <c r="B347" s="1315"/>
      <c r="C347" s="1315"/>
      <c r="D347" s="1315"/>
      <c r="E347" s="1315"/>
      <c r="F347" s="1316" t="s">
        <v>864</v>
      </c>
      <c r="G347" s="1316"/>
      <c r="H347" s="1316"/>
      <c r="I347" s="1316"/>
      <c r="J347" s="1316"/>
      <c r="K347" s="1316"/>
      <c r="L347" s="1316"/>
      <c r="M347" s="1337"/>
    </row>
    <row r="348" spans="1:13" ht="33.75" customHeight="1" x14ac:dyDescent="0.25">
      <c r="A348" s="1336" t="s">
        <v>865</v>
      </c>
      <c r="B348" s="1315"/>
      <c r="C348" s="1315"/>
      <c r="D348" s="1315"/>
      <c r="E348" s="1315"/>
      <c r="F348" s="1318" t="str">
        <f>+'SPPD-14 POA'!N12</f>
        <v>Estado ecológico de la cuenca y del Lago de Amatitlán monitoreado a traves de análisis de la calidad del agua y parámetros biológicos</v>
      </c>
      <c r="G348" s="1318"/>
      <c r="H348" s="1318"/>
      <c r="I348" s="1318"/>
      <c r="J348" s="1318"/>
      <c r="K348" s="1318"/>
      <c r="L348" s="1318"/>
      <c r="M348" s="1338"/>
    </row>
    <row r="349" spans="1:13" ht="15.75" thickBot="1" x14ac:dyDescent="0.3">
      <c r="A349" s="1326" t="s">
        <v>737</v>
      </c>
      <c r="B349" s="1297"/>
      <c r="C349" s="1297"/>
      <c r="D349" s="1297"/>
      <c r="E349" s="1297"/>
      <c r="F349" s="1297"/>
      <c r="G349" s="1297"/>
      <c r="H349" s="1297"/>
      <c r="I349" s="1297"/>
      <c r="J349" s="1297"/>
      <c r="K349" s="1297"/>
      <c r="L349" s="1298"/>
      <c r="M349" s="499" t="s">
        <v>17</v>
      </c>
    </row>
    <row r="350" spans="1:13" x14ac:dyDescent="0.25">
      <c r="A350" s="1299" t="s">
        <v>866</v>
      </c>
      <c r="B350" s="1301" t="s">
        <v>746</v>
      </c>
      <c r="C350" s="1303" t="s">
        <v>747</v>
      </c>
      <c r="D350" s="1303" t="s">
        <v>716</v>
      </c>
      <c r="E350" s="1303" t="s">
        <v>748</v>
      </c>
      <c r="F350" s="1303" t="s">
        <v>749</v>
      </c>
      <c r="G350" s="1303" t="s">
        <v>750</v>
      </c>
      <c r="H350" s="1305" t="s">
        <v>751</v>
      </c>
      <c r="I350" s="1307" t="s">
        <v>752</v>
      </c>
      <c r="J350" s="1309" t="s">
        <v>753</v>
      </c>
      <c r="K350" s="1309"/>
      <c r="L350" s="1309"/>
      <c r="M350" s="1320" t="s">
        <v>754</v>
      </c>
    </row>
    <row r="351" spans="1:13" ht="15.75" thickBot="1" x14ac:dyDescent="0.3">
      <c r="A351" s="1366"/>
      <c r="B351" s="1302"/>
      <c r="C351" s="1304"/>
      <c r="D351" s="1304"/>
      <c r="E351" s="1304"/>
      <c r="F351" s="1304"/>
      <c r="G351" s="1304"/>
      <c r="H351" s="1306"/>
      <c r="I351" s="1308"/>
      <c r="J351" s="479" t="s">
        <v>768</v>
      </c>
      <c r="K351" s="479" t="s">
        <v>769</v>
      </c>
      <c r="L351" s="479" t="s">
        <v>770</v>
      </c>
      <c r="M351" s="1320"/>
    </row>
    <row r="352" spans="1:13" s="496" customFormat="1" ht="45" x14ac:dyDescent="0.2">
      <c r="A352" s="1363"/>
      <c r="B352" s="480" t="s">
        <v>889</v>
      </c>
      <c r="C352" s="481">
        <v>2</v>
      </c>
      <c r="D352" s="481" t="s">
        <v>871</v>
      </c>
      <c r="E352" s="481">
        <v>163</v>
      </c>
      <c r="F352" s="481" t="s">
        <v>875</v>
      </c>
      <c r="G352" s="481">
        <v>11</v>
      </c>
      <c r="H352" s="482">
        <v>1300</v>
      </c>
      <c r="I352" s="482">
        <f>+H352*C352</f>
        <v>2600</v>
      </c>
      <c r="J352" s="482">
        <v>2600</v>
      </c>
      <c r="K352" s="774">
        <v>0</v>
      </c>
      <c r="L352" s="774">
        <v>0</v>
      </c>
      <c r="M352" s="463" t="s">
        <v>1024</v>
      </c>
    </row>
    <row r="353" spans="1:13" s="496" customFormat="1" ht="45" x14ac:dyDescent="0.2">
      <c r="A353" s="1364"/>
      <c r="B353" s="484" t="s">
        <v>1317</v>
      </c>
      <c r="C353" s="486">
        <v>1</v>
      </c>
      <c r="D353" s="486" t="s">
        <v>871</v>
      </c>
      <c r="E353" s="486">
        <v>163</v>
      </c>
      <c r="F353" s="486" t="s">
        <v>875</v>
      </c>
      <c r="G353" s="486">
        <v>11</v>
      </c>
      <c r="H353" s="793">
        <v>1300</v>
      </c>
      <c r="I353" s="793">
        <f t="shared" ref="I353:I416" si="14">+H353*C353</f>
        <v>1300</v>
      </c>
      <c r="J353" s="793">
        <v>1300</v>
      </c>
      <c r="K353" s="794">
        <v>0</v>
      </c>
      <c r="L353" s="794">
        <v>0</v>
      </c>
      <c r="M353" s="464" t="s">
        <v>1024</v>
      </c>
    </row>
    <row r="354" spans="1:13" s="496" customFormat="1" ht="45" x14ac:dyDescent="0.2">
      <c r="A354" s="1364"/>
      <c r="B354" s="480" t="s">
        <v>1318</v>
      </c>
      <c r="C354" s="481">
        <v>1</v>
      </c>
      <c r="D354" s="481" t="s">
        <v>871</v>
      </c>
      <c r="E354" s="481">
        <v>163</v>
      </c>
      <c r="F354" s="481" t="s">
        <v>875</v>
      </c>
      <c r="G354" s="481">
        <v>11</v>
      </c>
      <c r="H354" s="482">
        <v>1300</v>
      </c>
      <c r="I354" s="482">
        <f t="shared" si="14"/>
        <v>1300</v>
      </c>
      <c r="J354" s="482">
        <v>1300</v>
      </c>
      <c r="K354" s="774">
        <v>0</v>
      </c>
      <c r="L354" s="774">
        <v>0</v>
      </c>
      <c r="M354" s="463" t="s">
        <v>1024</v>
      </c>
    </row>
    <row r="355" spans="1:13" s="496" customFormat="1" ht="60" x14ac:dyDescent="0.2">
      <c r="A355" s="1364"/>
      <c r="B355" s="484" t="s">
        <v>890</v>
      </c>
      <c r="C355" s="486">
        <v>1</v>
      </c>
      <c r="D355" s="486" t="s">
        <v>871</v>
      </c>
      <c r="E355" s="486">
        <v>163</v>
      </c>
      <c r="F355" s="486" t="s">
        <v>875</v>
      </c>
      <c r="G355" s="486">
        <v>11</v>
      </c>
      <c r="H355" s="793">
        <v>1300</v>
      </c>
      <c r="I355" s="793">
        <f t="shared" si="14"/>
        <v>1300</v>
      </c>
      <c r="J355" s="793">
        <v>1300</v>
      </c>
      <c r="K355" s="794">
        <v>0</v>
      </c>
      <c r="L355" s="794">
        <v>0</v>
      </c>
      <c r="M355" s="464" t="s">
        <v>1024</v>
      </c>
    </row>
    <row r="356" spans="1:13" s="496" customFormat="1" ht="45" x14ac:dyDescent="0.2">
      <c r="A356" s="1364"/>
      <c r="B356" s="480" t="s">
        <v>870</v>
      </c>
      <c r="C356" s="481">
        <v>1</v>
      </c>
      <c r="D356" s="481" t="s">
        <v>871</v>
      </c>
      <c r="E356" s="481">
        <v>163</v>
      </c>
      <c r="F356" s="481" t="s">
        <v>1222</v>
      </c>
      <c r="G356" s="481">
        <v>11</v>
      </c>
      <c r="H356" s="482">
        <v>2000</v>
      </c>
      <c r="I356" s="482">
        <f t="shared" si="14"/>
        <v>2000</v>
      </c>
      <c r="J356" s="482">
        <v>2000</v>
      </c>
      <c r="K356" s="774">
        <v>0</v>
      </c>
      <c r="L356" s="774">
        <v>0</v>
      </c>
      <c r="M356" s="463" t="s">
        <v>1024</v>
      </c>
    </row>
    <row r="357" spans="1:13" s="496" customFormat="1" ht="45" x14ac:dyDescent="0.2">
      <c r="A357" s="1364"/>
      <c r="B357" s="484" t="s">
        <v>1319</v>
      </c>
      <c r="C357" s="486">
        <v>7</v>
      </c>
      <c r="D357" s="486" t="s">
        <v>1320</v>
      </c>
      <c r="E357" s="486"/>
      <c r="F357" s="486"/>
      <c r="G357" s="486">
        <v>11</v>
      </c>
      <c r="H357" s="793">
        <v>500</v>
      </c>
      <c r="I357" s="793">
        <f t="shared" si="14"/>
        <v>3500</v>
      </c>
      <c r="J357" s="793">
        <v>3500</v>
      </c>
      <c r="K357" s="794">
        <v>0</v>
      </c>
      <c r="L357" s="794">
        <v>0</v>
      </c>
      <c r="M357" s="464" t="s">
        <v>1024</v>
      </c>
    </row>
    <row r="358" spans="1:13" s="496" customFormat="1" ht="60" x14ac:dyDescent="0.2">
      <c r="A358" s="1364"/>
      <c r="B358" s="480" t="s">
        <v>872</v>
      </c>
      <c r="C358" s="481">
        <v>3</v>
      </c>
      <c r="D358" s="481" t="s">
        <v>873</v>
      </c>
      <c r="E358" s="481">
        <v>261</v>
      </c>
      <c r="F358" s="481">
        <v>58407</v>
      </c>
      <c r="G358" s="481">
        <v>11</v>
      </c>
      <c r="H358" s="482">
        <v>870</v>
      </c>
      <c r="I358" s="482">
        <f t="shared" si="14"/>
        <v>2610</v>
      </c>
      <c r="J358" s="482">
        <v>2610</v>
      </c>
      <c r="K358" s="774">
        <v>0</v>
      </c>
      <c r="L358" s="774">
        <v>0</v>
      </c>
      <c r="M358" s="463" t="s">
        <v>1024</v>
      </c>
    </row>
    <row r="359" spans="1:13" s="496" customFormat="1" ht="60" x14ac:dyDescent="0.2">
      <c r="A359" s="1364"/>
      <c r="B359" s="484" t="s">
        <v>1321</v>
      </c>
      <c r="C359" s="486">
        <v>25</v>
      </c>
      <c r="D359" s="486" t="s">
        <v>822</v>
      </c>
      <c r="E359" s="486">
        <v>295</v>
      </c>
      <c r="F359" s="486"/>
      <c r="G359" s="486">
        <v>11</v>
      </c>
      <c r="H359" s="793">
        <v>7</v>
      </c>
      <c r="I359" s="793">
        <f t="shared" si="14"/>
        <v>175</v>
      </c>
      <c r="J359" s="793">
        <v>0</v>
      </c>
      <c r="K359" s="794">
        <v>175</v>
      </c>
      <c r="L359" s="794">
        <v>0</v>
      </c>
      <c r="M359" s="464" t="s">
        <v>1024</v>
      </c>
    </row>
    <row r="360" spans="1:13" s="496" customFormat="1" ht="45" x14ac:dyDescent="0.2">
      <c r="A360" s="1364"/>
      <c r="B360" s="480" t="s">
        <v>945</v>
      </c>
      <c r="C360" s="481">
        <v>10</v>
      </c>
      <c r="D360" s="481" t="s">
        <v>898</v>
      </c>
      <c r="E360" s="481">
        <v>295</v>
      </c>
      <c r="F360" s="481">
        <v>29861</v>
      </c>
      <c r="G360" s="481">
        <v>11</v>
      </c>
      <c r="H360" s="482">
        <v>260</v>
      </c>
      <c r="I360" s="482">
        <f t="shared" si="14"/>
        <v>2600</v>
      </c>
      <c r="J360" s="482">
        <v>0</v>
      </c>
      <c r="K360" s="774">
        <v>2600</v>
      </c>
      <c r="L360" s="774">
        <v>0</v>
      </c>
      <c r="M360" s="463" t="s">
        <v>1024</v>
      </c>
    </row>
    <row r="361" spans="1:13" s="496" customFormat="1" ht="45" x14ac:dyDescent="0.2">
      <c r="A361" s="1364"/>
      <c r="B361" s="484" t="s">
        <v>946</v>
      </c>
      <c r="C361" s="486">
        <v>10</v>
      </c>
      <c r="D361" s="486" t="s">
        <v>898</v>
      </c>
      <c r="E361" s="486">
        <v>295</v>
      </c>
      <c r="F361" s="486">
        <v>29863</v>
      </c>
      <c r="G361" s="486">
        <v>11</v>
      </c>
      <c r="H361" s="793">
        <v>260</v>
      </c>
      <c r="I361" s="793">
        <f t="shared" si="14"/>
        <v>2600</v>
      </c>
      <c r="J361" s="793">
        <v>0</v>
      </c>
      <c r="K361" s="794">
        <v>2600</v>
      </c>
      <c r="L361" s="794">
        <v>0</v>
      </c>
      <c r="M361" s="464" t="s">
        <v>1024</v>
      </c>
    </row>
    <row r="362" spans="1:13" s="496" customFormat="1" ht="60" x14ac:dyDescent="0.2">
      <c r="A362" s="1364"/>
      <c r="B362" s="480" t="s">
        <v>888</v>
      </c>
      <c r="C362" s="481">
        <v>1</v>
      </c>
      <c r="D362" s="481" t="s">
        <v>871</v>
      </c>
      <c r="E362" s="481">
        <v>163</v>
      </c>
      <c r="F362" s="481" t="s">
        <v>875</v>
      </c>
      <c r="G362" s="481">
        <v>11</v>
      </c>
      <c r="H362" s="482">
        <v>350</v>
      </c>
      <c r="I362" s="482">
        <f t="shared" si="14"/>
        <v>350</v>
      </c>
      <c r="J362" s="482">
        <v>350</v>
      </c>
      <c r="K362" s="774">
        <v>0</v>
      </c>
      <c r="L362" s="774">
        <v>0</v>
      </c>
      <c r="M362" s="463" t="s">
        <v>1024</v>
      </c>
    </row>
    <row r="363" spans="1:13" s="496" customFormat="1" ht="75" x14ac:dyDescent="0.2">
      <c r="A363" s="1364"/>
      <c r="B363" s="484" t="s">
        <v>954</v>
      </c>
      <c r="C363" s="486">
        <v>1</v>
      </c>
      <c r="D363" s="486" t="s">
        <v>936</v>
      </c>
      <c r="E363" s="486">
        <v>295</v>
      </c>
      <c r="F363" s="486">
        <v>37369</v>
      </c>
      <c r="G363" s="486">
        <v>11</v>
      </c>
      <c r="H363" s="793">
        <v>3810</v>
      </c>
      <c r="I363" s="793">
        <f t="shared" si="14"/>
        <v>3810</v>
      </c>
      <c r="J363" s="793">
        <v>0</v>
      </c>
      <c r="K363" s="794">
        <v>3810</v>
      </c>
      <c r="L363" s="794">
        <v>0</v>
      </c>
      <c r="M363" s="464" t="s">
        <v>1024</v>
      </c>
    </row>
    <row r="364" spans="1:13" s="496" customFormat="1" ht="45" x14ac:dyDescent="0.2">
      <c r="A364" s="1364"/>
      <c r="B364" s="480" t="s">
        <v>975</v>
      </c>
      <c r="C364" s="481">
        <v>1</v>
      </c>
      <c r="D364" s="481" t="s">
        <v>871</v>
      </c>
      <c r="E364" s="481">
        <v>163</v>
      </c>
      <c r="F364" s="481" t="s">
        <v>875</v>
      </c>
      <c r="G364" s="481">
        <v>11</v>
      </c>
      <c r="H364" s="482">
        <v>1120</v>
      </c>
      <c r="I364" s="482">
        <f t="shared" si="14"/>
        <v>1120</v>
      </c>
      <c r="J364" s="482">
        <v>0</v>
      </c>
      <c r="K364" s="774">
        <v>1120</v>
      </c>
      <c r="L364" s="774">
        <v>0</v>
      </c>
      <c r="M364" s="463" t="s">
        <v>1024</v>
      </c>
    </row>
    <row r="365" spans="1:13" s="496" customFormat="1" ht="45" x14ac:dyDescent="0.2">
      <c r="A365" s="1364"/>
      <c r="B365" s="484" t="s">
        <v>1322</v>
      </c>
      <c r="C365" s="486">
        <v>15</v>
      </c>
      <c r="D365" s="486" t="s">
        <v>824</v>
      </c>
      <c r="E365" s="486">
        <v>163</v>
      </c>
      <c r="F365" s="486" t="s">
        <v>875</v>
      </c>
      <c r="G365" s="486">
        <v>11</v>
      </c>
      <c r="H365" s="793">
        <v>600</v>
      </c>
      <c r="I365" s="793">
        <f t="shared" si="14"/>
        <v>9000</v>
      </c>
      <c r="J365" s="793">
        <v>9000</v>
      </c>
      <c r="K365" s="794">
        <v>0</v>
      </c>
      <c r="L365" s="794">
        <v>0</v>
      </c>
      <c r="M365" s="464" t="s">
        <v>1024</v>
      </c>
    </row>
    <row r="366" spans="1:13" s="496" customFormat="1" ht="45" x14ac:dyDescent="0.2">
      <c r="A366" s="1364"/>
      <c r="B366" s="480" t="s">
        <v>976</v>
      </c>
      <c r="C366" s="481">
        <v>1</v>
      </c>
      <c r="D366" s="481" t="s">
        <v>871</v>
      </c>
      <c r="E366" s="481">
        <v>163</v>
      </c>
      <c r="F366" s="481" t="s">
        <v>875</v>
      </c>
      <c r="G366" s="481">
        <v>11</v>
      </c>
      <c r="H366" s="482">
        <v>1120</v>
      </c>
      <c r="I366" s="482">
        <f t="shared" si="14"/>
        <v>1120</v>
      </c>
      <c r="J366" s="482">
        <v>0</v>
      </c>
      <c r="K366" s="482">
        <v>1120</v>
      </c>
      <c r="L366" s="774">
        <v>0</v>
      </c>
      <c r="M366" s="463" t="s">
        <v>1024</v>
      </c>
    </row>
    <row r="367" spans="1:13" s="496" customFormat="1" ht="45" x14ac:dyDescent="0.2">
      <c r="A367" s="1364"/>
      <c r="B367" s="484" t="s">
        <v>977</v>
      </c>
      <c r="C367" s="486">
        <v>5</v>
      </c>
      <c r="D367" s="486" t="s">
        <v>824</v>
      </c>
      <c r="E367" s="486">
        <v>233</v>
      </c>
      <c r="F367" s="486">
        <v>73870</v>
      </c>
      <c r="G367" s="486">
        <v>11</v>
      </c>
      <c r="H367" s="793">
        <v>150</v>
      </c>
      <c r="I367" s="793">
        <f t="shared" si="14"/>
        <v>750</v>
      </c>
      <c r="J367" s="793">
        <v>750</v>
      </c>
      <c r="K367" s="794">
        <v>0</v>
      </c>
      <c r="L367" s="794">
        <v>0</v>
      </c>
      <c r="M367" s="464" t="s">
        <v>1024</v>
      </c>
    </row>
    <row r="368" spans="1:13" s="496" customFormat="1" ht="45" x14ac:dyDescent="0.2">
      <c r="A368" s="1364"/>
      <c r="B368" s="480" t="s">
        <v>978</v>
      </c>
      <c r="C368" s="481">
        <v>1</v>
      </c>
      <c r="D368" s="481" t="s">
        <v>871</v>
      </c>
      <c r="E368" s="481">
        <v>163</v>
      </c>
      <c r="F368" s="481" t="s">
        <v>875</v>
      </c>
      <c r="G368" s="481">
        <v>11</v>
      </c>
      <c r="H368" s="482">
        <v>1120</v>
      </c>
      <c r="I368" s="482">
        <f t="shared" si="14"/>
        <v>1120</v>
      </c>
      <c r="J368" s="482">
        <v>0</v>
      </c>
      <c r="K368" s="774">
        <v>1120</v>
      </c>
      <c r="L368" s="774">
        <v>0</v>
      </c>
      <c r="M368" s="463" t="s">
        <v>1024</v>
      </c>
    </row>
    <row r="369" spans="1:13" s="496" customFormat="1" ht="45" x14ac:dyDescent="0.2">
      <c r="A369" s="1364"/>
      <c r="B369" s="484" t="s">
        <v>983</v>
      </c>
      <c r="C369" s="486">
        <v>10</v>
      </c>
      <c r="D369" s="486" t="s">
        <v>824</v>
      </c>
      <c r="E369" s="486">
        <v>295</v>
      </c>
      <c r="F369" s="486">
        <v>51627</v>
      </c>
      <c r="G369" s="486">
        <v>11</v>
      </c>
      <c r="H369" s="793">
        <v>15</v>
      </c>
      <c r="I369" s="793">
        <f t="shared" si="14"/>
        <v>150</v>
      </c>
      <c r="J369" s="793">
        <v>150</v>
      </c>
      <c r="K369" s="794">
        <v>0</v>
      </c>
      <c r="L369" s="794">
        <v>0</v>
      </c>
      <c r="M369" s="464" t="s">
        <v>1024</v>
      </c>
    </row>
    <row r="370" spans="1:13" s="496" customFormat="1" ht="45" x14ac:dyDescent="0.2">
      <c r="A370" s="1364"/>
      <c r="B370" s="480" t="s">
        <v>996</v>
      </c>
      <c r="C370" s="481">
        <v>70</v>
      </c>
      <c r="D370" s="481" t="s">
        <v>822</v>
      </c>
      <c r="E370" s="481">
        <v>295</v>
      </c>
      <c r="F370" s="481">
        <v>45407</v>
      </c>
      <c r="G370" s="481">
        <v>11</v>
      </c>
      <c r="H370" s="482">
        <v>150</v>
      </c>
      <c r="I370" s="482">
        <f t="shared" si="14"/>
        <v>10500</v>
      </c>
      <c r="J370" s="482">
        <v>0</v>
      </c>
      <c r="K370" s="774">
        <v>10500</v>
      </c>
      <c r="L370" s="774">
        <v>0</v>
      </c>
      <c r="M370" s="463" t="s">
        <v>1024</v>
      </c>
    </row>
    <row r="371" spans="1:13" s="496" customFormat="1" ht="45" x14ac:dyDescent="0.2">
      <c r="A371" s="1364"/>
      <c r="B371" s="484" t="s">
        <v>997</v>
      </c>
      <c r="C371" s="486">
        <v>1</v>
      </c>
      <c r="D371" s="486" t="s">
        <v>822</v>
      </c>
      <c r="E371" s="486">
        <v>163</v>
      </c>
      <c r="F371" s="486" t="s">
        <v>875</v>
      </c>
      <c r="G371" s="486">
        <v>11</v>
      </c>
      <c r="H371" s="793">
        <v>2500</v>
      </c>
      <c r="I371" s="793">
        <f t="shared" si="14"/>
        <v>2500</v>
      </c>
      <c r="J371" s="793">
        <v>0</v>
      </c>
      <c r="K371" s="794">
        <v>2500</v>
      </c>
      <c r="L371" s="794">
        <v>0</v>
      </c>
      <c r="M371" s="464" t="s">
        <v>1024</v>
      </c>
    </row>
    <row r="372" spans="1:13" s="496" customFormat="1" ht="60" x14ac:dyDescent="0.2">
      <c r="A372" s="1364"/>
      <c r="B372" s="480" t="s">
        <v>1016</v>
      </c>
      <c r="C372" s="481">
        <v>1</v>
      </c>
      <c r="D372" s="481" t="s">
        <v>871</v>
      </c>
      <c r="E372" s="481">
        <v>163</v>
      </c>
      <c r="F372" s="481" t="s">
        <v>875</v>
      </c>
      <c r="G372" s="481">
        <v>11</v>
      </c>
      <c r="H372" s="482">
        <v>1120</v>
      </c>
      <c r="I372" s="482">
        <f t="shared" si="14"/>
        <v>1120</v>
      </c>
      <c r="J372" s="482">
        <v>0</v>
      </c>
      <c r="K372" s="774">
        <v>1120</v>
      </c>
      <c r="L372" s="774">
        <v>0</v>
      </c>
      <c r="M372" s="463" t="s">
        <v>1024</v>
      </c>
    </row>
    <row r="373" spans="1:13" s="496" customFormat="1" ht="45" x14ac:dyDescent="0.2">
      <c r="A373" s="1364"/>
      <c r="B373" s="484" t="s">
        <v>1017</v>
      </c>
      <c r="C373" s="486">
        <v>1</v>
      </c>
      <c r="D373" s="486" t="s">
        <v>871</v>
      </c>
      <c r="E373" s="486">
        <v>163</v>
      </c>
      <c r="F373" s="486" t="s">
        <v>875</v>
      </c>
      <c r="G373" s="486">
        <v>11</v>
      </c>
      <c r="H373" s="793">
        <v>1120</v>
      </c>
      <c r="I373" s="793">
        <f t="shared" si="14"/>
        <v>1120</v>
      </c>
      <c r="J373" s="793">
        <v>0</v>
      </c>
      <c r="K373" s="794">
        <v>1120</v>
      </c>
      <c r="L373" s="794">
        <v>0</v>
      </c>
      <c r="M373" s="464" t="s">
        <v>1024</v>
      </c>
    </row>
    <row r="374" spans="1:13" s="496" customFormat="1" ht="45" x14ac:dyDescent="0.2">
      <c r="A374" s="1364"/>
      <c r="B374" s="480" t="s">
        <v>1018</v>
      </c>
      <c r="C374" s="481">
        <v>1</v>
      </c>
      <c r="D374" s="481" t="s">
        <v>871</v>
      </c>
      <c r="E374" s="481">
        <v>163</v>
      </c>
      <c r="F374" s="481" t="s">
        <v>875</v>
      </c>
      <c r="G374" s="481">
        <v>11</v>
      </c>
      <c r="H374" s="482">
        <v>1120</v>
      </c>
      <c r="I374" s="482">
        <f t="shared" si="14"/>
        <v>1120</v>
      </c>
      <c r="J374" s="482">
        <v>0</v>
      </c>
      <c r="K374" s="774">
        <v>1120</v>
      </c>
      <c r="L374" s="774">
        <v>0</v>
      </c>
      <c r="M374" s="463" t="s">
        <v>1024</v>
      </c>
    </row>
    <row r="375" spans="1:13" s="496" customFormat="1" ht="45" x14ac:dyDescent="0.2">
      <c r="A375" s="1364"/>
      <c r="B375" s="484" t="s">
        <v>1019</v>
      </c>
      <c r="C375" s="486">
        <v>1</v>
      </c>
      <c r="D375" s="486" t="s">
        <v>871</v>
      </c>
      <c r="E375" s="486">
        <v>163</v>
      </c>
      <c r="F375" s="486" t="s">
        <v>875</v>
      </c>
      <c r="G375" s="486">
        <v>11</v>
      </c>
      <c r="H375" s="793">
        <v>1120</v>
      </c>
      <c r="I375" s="793">
        <f t="shared" si="14"/>
        <v>1120</v>
      </c>
      <c r="J375" s="793">
        <v>0</v>
      </c>
      <c r="K375" s="794">
        <v>1120</v>
      </c>
      <c r="L375" s="794">
        <v>0</v>
      </c>
      <c r="M375" s="464" t="s">
        <v>1024</v>
      </c>
    </row>
    <row r="376" spans="1:13" s="496" customFormat="1" ht="45" x14ac:dyDescent="0.2">
      <c r="A376" s="1364"/>
      <c r="B376" s="480" t="s">
        <v>1020</v>
      </c>
      <c r="C376" s="481">
        <v>1</v>
      </c>
      <c r="D376" s="481" t="s">
        <v>871</v>
      </c>
      <c r="E376" s="481">
        <v>163</v>
      </c>
      <c r="F376" s="481" t="s">
        <v>875</v>
      </c>
      <c r="G376" s="481">
        <v>11</v>
      </c>
      <c r="H376" s="482">
        <v>1120</v>
      </c>
      <c r="I376" s="482">
        <f t="shared" si="14"/>
        <v>1120</v>
      </c>
      <c r="J376" s="482">
        <v>0</v>
      </c>
      <c r="K376" s="774">
        <v>1120</v>
      </c>
      <c r="L376" s="774">
        <v>0</v>
      </c>
      <c r="M376" s="463" t="s">
        <v>1024</v>
      </c>
    </row>
    <row r="377" spans="1:13" s="496" customFormat="1" ht="45" x14ac:dyDescent="0.2">
      <c r="A377" s="1364"/>
      <c r="B377" s="484" t="s">
        <v>1323</v>
      </c>
      <c r="C377" s="486">
        <v>5</v>
      </c>
      <c r="D377" s="486" t="s">
        <v>824</v>
      </c>
      <c r="E377" s="486"/>
      <c r="F377" s="486" t="s">
        <v>875</v>
      </c>
      <c r="G377" s="486">
        <v>11</v>
      </c>
      <c r="H377" s="793">
        <v>400</v>
      </c>
      <c r="I377" s="793">
        <f t="shared" si="14"/>
        <v>2000</v>
      </c>
      <c r="J377" s="793">
        <v>0</v>
      </c>
      <c r="K377" s="794">
        <v>2000</v>
      </c>
      <c r="L377" s="794">
        <v>0</v>
      </c>
      <c r="M377" s="464" t="s">
        <v>1024</v>
      </c>
    </row>
    <row r="378" spans="1:13" s="496" customFormat="1" ht="60" x14ac:dyDescent="0.2">
      <c r="A378" s="1364"/>
      <c r="B378" s="480" t="s">
        <v>877</v>
      </c>
      <c r="C378" s="481">
        <v>1</v>
      </c>
      <c r="D378" s="481" t="s">
        <v>871</v>
      </c>
      <c r="E378" s="481">
        <v>163</v>
      </c>
      <c r="F378" s="481" t="s">
        <v>875</v>
      </c>
      <c r="G378" s="481">
        <v>11</v>
      </c>
      <c r="H378" s="482">
        <v>650</v>
      </c>
      <c r="I378" s="482">
        <f t="shared" si="14"/>
        <v>650</v>
      </c>
      <c r="J378" s="482">
        <v>650</v>
      </c>
      <c r="K378" s="774">
        <v>0</v>
      </c>
      <c r="L378" s="774">
        <v>0</v>
      </c>
      <c r="M378" s="463" t="s">
        <v>1024</v>
      </c>
    </row>
    <row r="379" spans="1:13" s="496" customFormat="1" ht="45" x14ac:dyDescent="0.2">
      <c r="A379" s="1364"/>
      <c r="B379" s="484" t="s">
        <v>879</v>
      </c>
      <c r="C379" s="486">
        <v>1</v>
      </c>
      <c r="D379" s="486" t="s">
        <v>871</v>
      </c>
      <c r="E379" s="486">
        <v>163</v>
      </c>
      <c r="F379" s="486" t="s">
        <v>875</v>
      </c>
      <c r="G379" s="486">
        <v>11</v>
      </c>
      <c r="H379" s="793">
        <v>550</v>
      </c>
      <c r="I379" s="793">
        <f t="shared" si="14"/>
        <v>550</v>
      </c>
      <c r="J379" s="793">
        <v>550</v>
      </c>
      <c r="K379" s="794">
        <v>0</v>
      </c>
      <c r="L379" s="794">
        <v>0</v>
      </c>
      <c r="M379" s="464" t="s">
        <v>1024</v>
      </c>
    </row>
    <row r="380" spans="1:13" s="496" customFormat="1" ht="45" x14ac:dyDescent="0.2">
      <c r="A380" s="1364"/>
      <c r="B380" s="480" t="s">
        <v>893</v>
      </c>
      <c r="C380" s="481">
        <v>1</v>
      </c>
      <c r="D380" s="481" t="s">
        <v>871</v>
      </c>
      <c r="E380" s="481">
        <v>164</v>
      </c>
      <c r="F380" s="481" t="s">
        <v>875</v>
      </c>
      <c r="G380" s="481">
        <v>11</v>
      </c>
      <c r="H380" s="482">
        <v>1200</v>
      </c>
      <c r="I380" s="482">
        <f t="shared" si="14"/>
        <v>1200</v>
      </c>
      <c r="J380" s="482">
        <v>0</v>
      </c>
      <c r="K380" s="774">
        <v>1200</v>
      </c>
      <c r="L380" s="774">
        <v>0</v>
      </c>
      <c r="M380" s="463" t="s">
        <v>1024</v>
      </c>
    </row>
    <row r="381" spans="1:13" s="496" customFormat="1" ht="105" x14ac:dyDescent="0.2">
      <c r="A381" s="1364"/>
      <c r="B381" s="484" t="s">
        <v>951</v>
      </c>
      <c r="C381" s="486">
        <v>250</v>
      </c>
      <c r="D381" s="486" t="s">
        <v>822</v>
      </c>
      <c r="E381" s="486">
        <v>295</v>
      </c>
      <c r="F381" s="486">
        <v>73312</v>
      </c>
      <c r="G381" s="486">
        <v>11</v>
      </c>
      <c r="H381" s="793">
        <v>23</v>
      </c>
      <c r="I381" s="793">
        <f t="shared" si="14"/>
        <v>5750</v>
      </c>
      <c r="J381" s="793">
        <v>0</v>
      </c>
      <c r="K381" s="794">
        <v>5750</v>
      </c>
      <c r="L381" s="794">
        <v>0</v>
      </c>
      <c r="M381" s="464" t="s">
        <v>1024</v>
      </c>
    </row>
    <row r="382" spans="1:13" s="496" customFormat="1" ht="75" x14ac:dyDescent="0.2">
      <c r="A382" s="1364"/>
      <c r="B382" s="480" t="s">
        <v>956</v>
      </c>
      <c r="C382" s="481">
        <v>1</v>
      </c>
      <c r="D382" s="481" t="s">
        <v>871</v>
      </c>
      <c r="E382" s="481">
        <v>163</v>
      </c>
      <c r="F382" s="481" t="s">
        <v>875</v>
      </c>
      <c r="G382" s="481">
        <v>11</v>
      </c>
      <c r="H382" s="482">
        <v>1200</v>
      </c>
      <c r="I382" s="482">
        <f t="shared" si="14"/>
        <v>1200</v>
      </c>
      <c r="J382" s="482">
        <v>0</v>
      </c>
      <c r="K382" s="774">
        <v>1200</v>
      </c>
      <c r="L382" s="774">
        <v>0</v>
      </c>
      <c r="M382" s="463" t="s">
        <v>1024</v>
      </c>
    </row>
    <row r="383" spans="1:13" s="496" customFormat="1" ht="60" x14ac:dyDescent="0.2">
      <c r="A383" s="1364"/>
      <c r="B383" s="484" t="s">
        <v>957</v>
      </c>
      <c r="C383" s="486">
        <v>1</v>
      </c>
      <c r="D383" s="486" t="s">
        <v>871</v>
      </c>
      <c r="E383" s="486">
        <v>163</v>
      </c>
      <c r="F383" s="486" t="s">
        <v>875</v>
      </c>
      <c r="G383" s="486">
        <v>11</v>
      </c>
      <c r="H383" s="793">
        <v>3800</v>
      </c>
      <c r="I383" s="793">
        <f t="shared" si="14"/>
        <v>3800</v>
      </c>
      <c r="J383" s="793">
        <v>0</v>
      </c>
      <c r="K383" s="794">
        <v>3800</v>
      </c>
      <c r="L383" s="794">
        <v>0</v>
      </c>
      <c r="M383" s="464" t="s">
        <v>1024</v>
      </c>
    </row>
    <row r="384" spans="1:13" s="496" customFormat="1" ht="60" x14ac:dyDescent="0.2">
      <c r="A384" s="1364"/>
      <c r="B384" s="480" t="s">
        <v>959</v>
      </c>
      <c r="C384" s="481">
        <v>1</v>
      </c>
      <c r="D384" s="481" t="s">
        <v>871</v>
      </c>
      <c r="E384" s="481">
        <v>163</v>
      </c>
      <c r="F384" s="481" t="s">
        <v>875</v>
      </c>
      <c r="G384" s="481">
        <v>11</v>
      </c>
      <c r="H384" s="482">
        <v>1200</v>
      </c>
      <c r="I384" s="482">
        <f t="shared" si="14"/>
        <v>1200</v>
      </c>
      <c r="J384" s="482">
        <v>0</v>
      </c>
      <c r="K384" s="774">
        <v>1200</v>
      </c>
      <c r="L384" s="774">
        <v>0</v>
      </c>
      <c r="M384" s="463" t="s">
        <v>1024</v>
      </c>
    </row>
    <row r="385" spans="1:13" s="496" customFormat="1" ht="60" x14ac:dyDescent="0.2">
      <c r="A385" s="1364"/>
      <c r="B385" s="484" t="s">
        <v>960</v>
      </c>
      <c r="C385" s="486">
        <v>1</v>
      </c>
      <c r="D385" s="486" t="s">
        <v>871</v>
      </c>
      <c r="E385" s="486">
        <v>163</v>
      </c>
      <c r="F385" s="486" t="s">
        <v>875</v>
      </c>
      <c r="G385" s="486">
        <v>11</v>
      </c>
      <c r="H385" s="793">
        <v>1500</v>
      </c>
      <c r="I385" s="793">
        <f t="shared" si="14"/>
        <v>1500</v>
      </c>
      <c r="J385" s="793">
        <v>0</v>
      </c>
      <c r="K385" s="794">
        <v>1500</v>
      </c>
      <c r="L385" s="794">
        <v>0</v>
      </c>
      <c r="M385" s="464" t="s">
        <v>1024</v>
      </c>
    </row>
    <row r="386" spans="1:13" s="496" customFormat="1" ht="45" x14ac:dyDescent="0.2">
      <c r="A386" s="1364"/>
      <c r="B386" s="480" t="s">
        <v>963</v>
      </c>
      <c r="C386" s="481">
        <v>1</v>
      </c>
      <c r="D386" s="481" t="s">
        <v>964</v>
      </c>
      <c r="E386" s="481">
        <v>262</v>
      </c>
      <c r="F386" s="481">
        <v>3620</v>
      </c>
      <c r="G386" s="481">
        <v>11</v>
      </c>
      <c r="H386" s="482">
        <v>150</v>
      </c>
      <c r="I386" s="482">
        <f t="shared" si="14"/>
        <v>150</v>
      </c>
      <c r="J386" s="482">
        <v>0</v>
      </c>
      <c r="K386" s="774">
        <v>150</v>
      </c>
      <c r="L386" s="774">
        <v>0</v>
      </c>
      <c r="M386" s="463" t="s">
        <v>1024</v>
      </c>
    </row>
    <row r="387" spans="1:13" s="496" customFormat="1" ht="60" x14ac:dyDescent="0.2">
      <c r="A387" s="1364"/>
      <c r="B387" s="484" t="s">
        <v>874</v>
      </c>
      <c r="C387" s="486">
        <v>1</v>
      </c>
      <c r="D387" s="486" t="s">
        <v>871</v>
      </c>
      <c r="E387" s="486">
        <v>163</v>
      </c>
      <c r="F387" s="486" t="s">
        <v>875</v>
      </c>
      <c r="G387" s="486">
        <v>11</v>
      </c>
      <c r="H387" s="793">
        <v>800</v>
      </c>
      <c r="I387" s="793">
        <f t="shared" si="14"/>
        <v>800</v>
      </c>
      <c r="J387" s="793">
        <v>800</v>
      </c>
      <c r="K387" s="794">
        <v>0</v>
      </c>
      <c r="L387" s="794">
        <v>0</v>
      </c>
      <c r="M387" s="464" t="s">
        <v>1024</v>
      </c>
    </row>
    <row r="388" spans="1:13" s="496" customFormat="1" ht="45" x14ac:dyDescent="0.2">
      <c r="A388" s="1364"/>
      <c r="B388" s="480" t="s">
        <v>876</v>
      </c>
      <c r="C388" s="481">
        <v>1</v>
      </c>
      <c r="D388" s="481" t="s">
        <v>871</v>
      </c>
      <c r="E388" s="481">
        <v>163</v>
      </c>
      <c r="F388" s="481" t="s">
        <v>875</v>
      </c>
      <c r="G388" s="481">
        <v>11</v>
      </c>
      <c r="H388" s="482">
        <v>800</v>
      </c>
      <c r="I388" s="482">
        <f t="shared" si="14"/>
        <v>800</v>
      </c>
      <c r="J388" s="482">
        <v>800</v>
      </c>
      <c r="K388" s="774">
        <v>0</v>
      </c>
      <c r="L388" s="774">
        <v>0</v>
      </c>
      <c r="M388" s="463" t="s">
        <v>1024</v>
      </c>
    </row>
    <row r="389" spans="1:13" s="496" customFormat="1" ht="60" x14ac:dyDescent="0.2">
      <c r="A389" s="1364"/>
      <c r="B389" s="484" t="s">
        <v>878</v>
      </c>
      <c r="C389" s="486">
        <v>1</v>
      </c>
      <c r="D389" s="486" t="s">
        <v>871</v>
      </c>
      <c r="E389" s="486">
        <v>163</v>
      </c>
      <c r="F389" s="486" t="s">
        <v>875</v>
      </c>
      <c r="G389" s="486">
        <v>11</v>
      </c>
      <c r="H389" s="793">
        <v>550</v>
      </c>
      <c r="I389" s="793">
        <f t="shared" si="14"/>
        <v>550</v>
      </c>
      <c r="J389" s="793">
        <v>550</v>
      </c>
      <c r="K389" s="794">
        <v>0</v>
      </c>
      <c r="L389" s="794">
        <v>0</v>
      </c>
      <c r="M389" s="464" t="s">
        <v>1024</v>
      </c>
    </row>
    <row r="390" spans="1:13" s="496" customFormat="1" ht="60" x14ac:dyDescent="0.2">
      <c r="A390" s="1364"/>
      <c r="B390" s="480" t="s">
        <v>882</v>
      </c>
      <c r="C390" s="481">
        <v>1</v>
      </c>
      <c r="D390" s="481" t="s">
        <v>871</v>
      </c>
      <c r="E390" s="481">
        <v>163</v>
      </c>
      <c r="F390" s="481" t="s">
        <v>875</v>
      </c>
      <c r="G390" s="481">
        <v>11</v>
      </c>
      <c r="H390" s="482">
        <v>4000</v>
      </c>
      <c r="I390" s="482">
        <f t="shared" si="14"/>
        <v>4000</v>
      </c>
      <c r="J390" s="482">
        <v>4000</v>
      </c>
      <c r="K390" s="774">
        <v>0</v>
      </c>
      <c r="L390" s="774">
        <v>0</v>
      </c>
      <c r="M390" s="463" t="s">
        <v>1024</v>
      </c>
    </row>
    <row r="391" spans="1:13" s="496" customFormat="1" ht="45" x14ac:dyDescent="0.2">
      <c r="A391" s="1364"/>
      <c r="B391" s="484" t="s">
        <v>886</v>
      </c>
      <c r="C391" s="486">
        <v>1</v>
      </c>
      <c r="D391" s="486" t="s">
        <v>871</v>
      </c>
      <c r="E391" s="486">
        <v>163</v>
      </c>
      <c r="F391" s="486" t="s">
        <v>875</v>
      </c>
      <c r="G391" s="486">
        <v>11</v>
      </c>
      <c r="H391" s="793">
        <v>1200</v>
      </c>
      <c r="I391" s="793">
        <f t="shared" si="14"/>
        <v>1200</v>
      </c>
      <c r="J391" s="793">
        <v>1200</v>
      </c>
      <c r="K391" s="794">
        <v>0</v>
      </c>
      <c r="L391" s="794">
        <v>0</v>
      </c>
      <c r="M391" s="464" t="s">
        <v>1024</v>
      </c>
    </row>
    <row r="392" spans="1:13" s="496" customFormat="1" ht="60" x14ac:dyDescent="0.2">
      <c r="A392" s="1364"/>
      <c r="B392" s="480" t="s">
        <v>887</v>
      </c>
      <c r="C392" s="481">
        <v>17</v>
      </c>
      <c r="D392" s="481" t="s">
        <v>871</v>
      </c>
      <c r="E392" s="481">
        <v>163</v>
      </c>
      <c r="F392" s="481" t="s">
        <v>875</v>
      </c>
      <c r="G392" s="481">
        <v>11</v>
      </c>
      <c r="H392" s="482">
        <v>750</v>
      </c>
      <c r="I392" s="482">
        <f t="shared" si="14"/>
        <v>12750</v>
      </c>
      <c r="J392" s="482">
        <v>12750</v>
      </c>
      <c r="K392" s="774">
        <v>0</v>
      </c>
      <c r="L392" s="774">
        <v>0</v>
      </c>
      <c r="M392" s="463" t="s">
        <v>1024</v>
      </c>
    </row>
    <row r="393" spans="1:13" s="496" customFormat="1" ht="45" x14ac:dyDescent="0.2">
      <c r="A393" s="1364"/>
      <c r="B393" s="484" t="s">
        <v>891</v>
      </c>
      <c r="C393" s="486">
        <v>1</v>
      </c>
      <c r="D393" s="486" t="s">
        <v>871</v>
      </c>
      <c r="E393" s="486">
        <v>163</v>
      </c>
      <c r="F393" s="486" t="s">
        <v>875</v>
      </c>
      <c r="G393" s="486">
        <v>11</v>
      </c>
      <c r="H393" s="793">
        <v>1200</v>
      </c>
      <c r="I393" s="793">
        <f t="shared" si="14"/>
        <v>1200</v>
      </c>
      <c r="J393" s="793">
        <v>0</v>
      </c>
      <c r="K393" s="794">
        <v>1200</v>
      </c>
      <c r="L393" s="794">
        <v>0</v>
      </c>
      <c r="M393" s="464" t="s">
        <v>1024</v>
      </c>
    </row>
    <row r="394" spans="1:13" s="496" customFormat="1" ht="60" x14ac:dyDescent="0.2">
      <c r="A394" s="1364"/>
      <c r="B394" s="480" t="s">
        <v>892</v>
      </c>
      <c r="C394" s="481">
        <v>1</v>
      </c>
      <c r="D394" s="481" t="s">
        <v>871</v>
      </c>
      <c r="E394" s="481">
        <v>163</v>
      </c>
      <c r="F394" s="481" t="s">
        <v>875</v>
      </c>
      <c r="G394" s="481">
        <v>11</v>
      </c>
      <c r="H394" s="482">
        <v>1200</v>
      </c>
      <c r="I394" s="482">
        <f t="shared" si="14"/>
        <v>1200</v>
      </c>
      <c r="J394" s="482">
        <v>0</v>
      </c>
      <c r="K394" s="774">
        <v>1200</v>
      </c>
      <c r="L394" s="774">
        <v>0</v>
      </c>
      <c r="M394" s="463" t="s">
        <v>1024</v>
      </c>
    </row>
    <row r="395" spans="1:13" s="496" customFormat="1" ht="45" x14ac:dyDescent="0.2">
      <c r="A395" s="1364"/>
      <c r="B395" s="484" t="s">
        <v>1324</v>
      </c>
      <c r="C395" s="486">
        <v>4</v>
      </c>
      <c r="D395" s="486" t="s">
        <v>871</v>
      </c>
      <c r="E395" s="486">
        <v>163</v>
      </c>
      <c r="F395" s="486" t="s">
        <v>875</v>
      </c>
      <c r="G395" s="486">
        <v>11</v>
      </c>
      <c r="H395" s="793">
        <v>1500</v>
      </c>
      <c r="I395" s="793">
        <f t="shared" si="14"/>
        <v>6000</v>
      </c>
      <c r="J395" s="793">
        <v>0</v>
      </c>
      <c r="K395" s="794">
        <v>6000</v>
      </c>
      <c r="L395" s="794">
        <v>0</v>
      </c>
      <c r="M395" s="464" t="s">
        <v>1024</v>
      </c>
    </row>
    <row r="396" spans="1:13" s="496" customFormat="1" ht="45" x14ac:dyDescent="0.2">
      <c r="A396" s="1364"/>
      <c r="B396" s="480" t="s">
        <v>897</v>
      </c>
      <c r="C396" s="481">
        <v>10</v>
      </c>
      <c r="D396" s="481" t="s">
        <v>898</v>
      </c>
      <c r="E396" s="481">
        <v>243</v>
      </c>
      <c r="F396" s="481">
        <v>56127</v>
      </c>
      <c r="G396" s="481">
        <v>11</v>
      </c>
      <c r="H396" s="482">
        <v>340</v>
      </c>
      <c r="I396" s="482">
        <f t="shared" si="14"/>
        <v>3400</v>
      </c>
      <c r="J396" s="482">
        <v>0</v>
      </c>
      <c r="K396" s="774">
        <v>3400</v>
      </c>
      <c r="L396" s="774">
        <v>0</v>
      </c>
      <c r="M396" s="463" t="s">
        <v>1024</v>
      </c>
    </row>
    <row r="397" spans="1:13" s="496" customFormat="1" ht="45" x14ac:dyDescent="0.2">
      <c r="A397" s="1364"/>
      <c r="B397" s="484" t="s">
        <v>899</v>
      </c>
      <c r="C397" s="486">
        <v>10</v>
      </c>
      <c r="D397" s="486" t="s">
        <v>898</v>
      </c>
      <c r="E397" s="486">
        <v>243</v>
      </c>
      <c r="F397" s="486">
        <v>56127</v>
      </c>
      <c r="G397" s="486">
        <v>11</v>
      </c>
      <c r="H397" s="793">
        <v>340</v>
      </c>
      <c r="I397" s="793">
        <f t="shared" si="14"/>
        <v>3400</v>
      </c>
      <c r="J397" s="793">
        <v>0</v>
      </c>
      <c r="K397" s="794">
        <v>3400</v>
      </c>
      <c r="L397" s="794">
        <v>0</v>
      </c>
      <c r="M397" s="464" t="s">
        <v>1024</v>
      </c>
    </row>
    <row r="398" spans="1:13" s="496" customFormat="1" ht="45" x14ac:dyDescent="0.2">
      <c r="A398" s="1364"/>
      <c r="B398" s="480" t="s">
        <v>900</v>
      </c>
      <c r="C398" s="481">
        <v>6</v>
      </c>
      <c r="D398" s="481" t="s">
        <v>898</v>
      </c>
      <c r="E398" s="481">
        <v>243</v>
      </c>
      <c r="F398" s="481">
        <v>57007</v>
      </c>
      <c r="G398" s="481">
        <v>11</v>
      </c>
      <c r="H398" s="482">
        <v>340</v>
      </c>
      <c r="I398" s="482">
        <f t="shared" si="14"/>
        <v>2040</v>
      </c>
      <c r="J398" s="482">
        <v>0</v>
      </c>
      <c r="K398" s="774">
        <v>2040</v>
      </c>
      <c r="L398" s="774">
        <v>0</v>
      </c>
      <c r="M398" s="463" t="s">
        <v>1024</v>
      </c>
    </row>
    <row r="399" spans="1:13" s="496" customFormat="1" ht="45" x14ac:dyDescent="0.2">
      <c r="A399" s="1364"/>
      <c r="B399" s="484" t="s">
        <v>906</v>
      </c>
      <c r="C399" s="486">
        <v>1</v>
      </c>
      <c r="D399" s="486" t="s">
        <v>903</v>
      </c>
      <c r="E399" s="486">
        <v>261</v>
      </c>
      <c r="F399" s="486">
        <v>10311</v>
      </c>
      <c r="G399" s="486">
        <v>11</v>
      </c>
      <c r="H399" s="793">
        <v>1000</v>
      </c>
      <c r="I399" s="793">
        <f t="shared" si="14"/>
        <v>1000</v>
      </c>
      <c r="J399" s="793">
        <v>0</v>
      </c>
      <c r="K399" s="794">
        <v>1000</v>
      </c>
      <c r="L399" s="794">
        <v>0</v>
      </c>
      <c r="M399" s="464" t="s">
        <v>1024</v>
      </c>
    </row>
    <row r="400" spans="1:13" s="496" customFormat="1" ht="45" x14ac:dyDescent="0.2">
      <c r="A400" s="1364"/>
      <c r="B400" s="480" t="s">
        <v>909</v>
      </c>
      <c r="C400" s="481">
        <v>1</v>
      </c>
      <c r="D400" s="481" t="s">
        <v>1325</v>
      </c>
      <c r="E400" s="481">
        <v>261</v>
      </c>
      <c r="F400" s="481">
        <v>29232</v>
      </c>
      <c r="G400" s="481">
        <v>11</v>
      </c>
      <c r="H400" s="482">
        <v>900</v>
      </c>
      <c r="I400" s="482">
        <f t="shared" si="14"/>
        <v>900</v>
      </c>
      <c r="J400" s="482">
        <v>0</v>
      </c>
      <c r="K400" s="774">
        <v>900</v>
      </c>
      <c r="L400" s="774">
        <v>0</v>
      </c>
      <c r="M400" s="463" t="s">
        <v>1024</v>
      </c>
    </row>
    <row r="401" spans="1:13" s="496" customFormat="1" ht="45" x14ac:dyDescent="0.2">
      <c r="A401" s="1364"/>
      <c r="B401" s="484" t="s">
        <v>1326</v>
      </c>
      <c r="C401" s="486">
        <v>25</v>
      </c>
      <c r="D401" s="486" t="s">
        <v>1327</v>
      </c>
      <c r="E401" s="486">
        <v>261</v>
      </c>
      <c r="F401" s="486">
        <v>25593</v>
      </c>
      <c r="G401" s="486">
        <v>11</v>
      </c>
      <c r="H401" s="793">
        <v>5</v>
      </c>
      <c r="I401" s="793">
        <f t="shared" si="14"/>
        <v>125</v>
      </c>
      <c r="J401" s="793">
        <v>0</v>
      </c>
      <c r="K401" s="794">
        <v>125</v>
      </c>
      <c r="L401" s="794">
        <v>0</v>
      </c>
      <c r="M401" s="464" t="s">
        <v>1024</v>
      </c>
    </row>
    <row r="402" spans="1:13" s="496" customFormat="1" ht="45" x14ac:dyDescent="0.2">
      <c r="A402" s="1364"/>
      <c r="B402" s="480" t="s">
        <v>911</v>
      </c>
      <c r="C402" s="481">
        <v>1</v>
      </c>
      <c r="D402" s="481" t="s">
        <v>908</v>
      </c>
      <c r="E402" s="481">
        <v>261</v>
      </c>
      <c r="F402" s="481">
        <v>34353</v>
      </c>
      <c r="G402" s="481">
        <v>11</v>
      </c>
      <c r="H402" s="482">
        <v>600</v>
      </c>
      <c r="I402" s="482">
        <f t="shared" si="14"/>
        <v>600</v>
      </c>
      <c r="J402" s="482">
        <v>0</v>
      </c>
      <c r="K402" s="774">
        <v>600</v>
      </c>
      <c r="L402" s="774">
        <v>0</v>
      </c>
      <c r="M402" s="463" t="s">
        <v>1024</v>
      </c>
    </row>
    <row r="403" spans="1:13" s="496" customFormat="1" ht="45" x14ac:dyDescent="0.2">
      <c r="A403" s="1364"/>
      <c r="B403" s="484" t="s">
        <v>919</v>
      </c>
      <c r="C403" s="486">
        <v>1</v>
      </c>
      <c r="D403" s="486" t="s">
        <v>907</v>
      </c>
      <c r="E403" s="486">
        <v>261</v>
      </c>
      <c r="F403" s="486"/>
      <c r="G403" s="486">
        <v>11</v>
      </c>
      <c r="H403" s="793">
        <v>3630</v>
      </c>
      <c r="I403" s="793">
        <f t="shared" si="14"/>
        <v>3630</v>
      </c>
      <c r="J403" s="793">
        <v>0</v>
      </c>
      <c r="K403" s="794">
        <v>3630</v>
      </c>
      <c r="L403" s="794">
        <v>0</v>
      </c>
      <c r="M403" s="464" t="s">
        <v>1024</v>
      </c>
    </row>
    <row r="404" spans="1:13" s="496" customFormat="1" ht="45" x14ac:dyDescent="0.2">
      <c r="A404" s="1364"/>
      <c r="B404" s="480" t="s">
        <v>922</v>
      </c>
      <c r="C404" s="481">
        <v>1</v>
      </c>
      <c r="D404" s="481" t="s">
        <v>920</v>
      </c>
      <c r="E404" s="481">
        <v>261</v>
      </c>
      <c r="F404" s="481">
        <v>57136</v>
      </c>
      <c r="G404" s="481">
        <v>11</v>
      </c>
      <c r="H404" s="482">
        <v>300</v>
      </c>
      <c r="I404" s="482">
        <f t="shared" si="14"/>
        <v>300</v>
      </c>
      <c r="J404" s="482">
        <v>0</v>
      </c>
      <c r="K404" s="774">
        <v>300</v>
      </c>
      <c r="L404" s="774">
        <v>0</v>
      </c>
      <c r="M404" s="463" t="s">
        <v>1024</v>
      </c>
    </row>
    <row r="405" spans="1:13" s="496" customFormat="1" ht="45" x14ac:dyDescent="0.2">
      <c r="A405" s="1364"/>
      <c r="B405" s="484" t="s">
        <v>938</v>
      </c>
      <c r="C405" s="486">
        <v>6</v>
      </c>
      <c r="D405" s="486" t="s">
        <v>822</v>
      </c>
      <c r="E405" s="486">
        <v>292</v>
      </c>
      <c r="F405" s="486">
        <v>29595</v>
      </c>
      <c r="G405" s="486">
        <v>11</v>
      </c>
      <c r="H405" s="793">
        <v>50</v>
      </c>
      <c r="I405" s="793">
        <f t="shared" si="14"/>
        <v>300</v>
      </c>
      <c r="J405" s="793">
        <v>0</v>
      </c>
      <c r="K405" s="794">
        <v>300</v>
      </c>
      <c r="L405" s="794">
        <v>0</v>
      </c>
      <c r="M405" s="464" t="s">
        <v>1024</v>
      </c>
    </row>
    <row r="406" spans="1:13" s="496" customFormat="1" ht="45" x14ac:dyDescent="0.2">
      <c r="A406" s="1364"/>
      <c r="B406" s="480" t="s">
        <v>939</v>
      </c>
      <c r="C406" s="481">
        <v>7</v>
      </c>
      <c r="D406" s="481" t="s">
        <v>822</v>
      </c>
      <c r="E406" s="481">
        <v>292</v>
      </c>
      <c r="F406" s="481">
        <v>42828</v>
      </c>
      <c r="G406" s="481">
        <v>11</v>
      </c>
      <c r="H406" s="482">
        <v>30</v>
      </c>
      <c r="I406" s="482">
        <f t="shared" si="14"/>
        <v>210</v>
      </c>
      <c r="J406" s="482">
        <v>0</v>
      </c>
      <c r="K406" s="774">
        <v>210</v>
      </c>
      <c r="L406" s="774">
        <v>0</v>
      </c>
      <c r="M406" s="463" t="s">
        <v>1024</v>
      </c>
    </row>
    <row r="407" spans="1:13" s="496" customFormat="1" ht="45" x14ac:dyDescent="0.2">
      <c r="A407" s="1364"/>
      <c r="B407" s="484" t="s">
        <v>940</v>
      </c>
      <c r="C407" s="486">
        <v>6</v>
      </c>
      <c r="D407" s="486" t="s">
        <v>822</v>
      </c>
      <c r="E407" s="486">
        <v>292</v>
      </c>
      <c r="F407" s="486">
        <v>57255</v>
      </c>
      <c r="G407" s="486">
        <v>11</v>
      </c>
      <c r="H407" s="793">
        <v>25</v>
      </c>
      <c r="I407" s="793">
        <f t="shared" si="14"/>
        <v>150</v>
      </c>
      <c r="J407" s="793">
        <v>0</v>
      </c>
      <c r="K407" s="794">
        <v>150</v>
      </c>
      <c r="L407" s="794">
        <v>0</v>
      </c>
      <c r="M407" s="464" t="s">
        <v>1024</v>
      </c>
    </row>
    <row r="408" spans="1:13" s="496" customFormat="1" ht="60" x14ac:dyDescent="0.2">
      <c r="A408" s="1364"/>
      <c r="B408" s="480" t="s">
        <v>1328</v>
      </c>
      <c r="C408" s="481">
        <v>6</v>
      </c>
      <c r="D408" s="481" t="s">
        <v>822</v>
      </c>
      <c r="E408" s="481">
        <v>295</v>
      </c>
      <c r="F408" s="481">
        <v>74034</v>
      </c>
      <c r="G408" s="481">
        <v>11</v>
      </c>
      <c r="H408" s="482">
        <v>830</v>
      </c>
      <c r="I408" s="482">
        <f t="shared" si="14"/>
        <v>4980</v>
      </c>
      <c r="J408" s="482">
        <v>0</v>
      </c>
      <c r="K408" s="774">
        <v>4980</v>
      </c>
      <c r="L408" s="774">
        <v>0</v>
      </c>
      <c r="M408" s="463" t="s">
        <v>1024</v>
      </c>
    </row>
    <row r="409" spans="1:13" s="496" customFormat="1" ht="45" x14ac:dyDescent="0.2">
      <c r="A409" s="1364"/>
      <c r="B409" s="484" t="s">
        <v>941</v>
      </c>
      <c r="C409" s="486">
        <v>12</v>
      </c>
      <c r="D409" s="486" t="s">
        <v>822</v>
      </c>
      <c r="E409" s="486">
        <v>295</v>
      </c>
      <c r="F409" s="486">
        <v>51468</v>
      </c>
      <c r="G409" s="486">
        <v>11</v>
      </c>
      <c r="H409" s="793">
        <v>130</v>
      </c>
      <c r="I409" s="793">
        <f t="shared" si="14"/>
        <v>1560</v>
      </c>
      <c r="J409" s="793">
        <v>0</v>
      </c>
      <c r="K409" s="794">
        <v>1560</v>
      </c>
      <c r="L409" s="794">
        <v>0</v>
      </c>
      <c r="M409" s="464" t="s">
        <v>1024</v>
      </c>
    </row>
    <row r="410" spans="1:13" s="496" customFormat="1" ht="45" x14ac:dyDescent="0.2">
      <c r="A410" s="1364"/>
      <c r="B410" s="480" t="s">
        <v>942</v>
      </c>
      <c r="C410" s="481">
        <v>12</v>
      </c>
      <c r="D410" s="481" t="s">
        <v>822</v>
      </c>
      <c r="E410" s="481">
        <v>295</v>
      </c>
      <c r="F410" s="481">
        <v>64686</v>
      </c>
      <c r="G410" s="481">
        <v>11</v>
      </c>
      <c r="H410" s="482">
        <v>145</v>
      </c>
      <c r="I410" s="482">
        <f t="shared" si="14"/>
        <v>1740</v>
      </c>
      <c r="J410" s="482">
        <v>1740</v>
      </c>
      <c r="K410" s="774">
        <v>0</v>
      </c>
      <c r="L410" s="774">
        <v>0</v>
      </c>
      <c r="M410" s="463" t="s">
        <v>1024</v>
      </c>
    </row>
    <row r="411" spans="1:13" s="496" customFormat="1" ht="45" x14ac:dyDescent="0.2">
      <c r="A411" s="1364"/>
      <c r="B411" s="484" t="s">
        <v>943</v>
      </c>
      <c r="C411" s="486">
        <v>25</v>
      </c>
      <c r="D411" s="486" t="s">
        <v>822</v>
      </c>
      <c r="E411" s="486">
        <v>295</v>
      </c>
      <c r="F411" s="486"/>
      <c r="G411" s="486">
        <v>11</v>
      </c>
      <c r="H411" s="793">
        <v>70</v>
      </c>
      <c r="I411" s="793">
        <f t="shared" si="14"/>
        <v>1750</v>
      </c>
      <c r="J411" s="793">
        <v>1750</v>
      </c>
      <c r="K411" s="794">
        <v>0</v>
      </c>
      <c r="L411" s="794">
        <v>0</v>
      </c>
      <c r="M411" s="464" t="s">
        <v>1024</v>
      </c>
    </row>
    <row r="412" spans="1:13" s="496" customFormat="1" ht="45" x14ac:dyDescent="0.2">
      <c r="A412" s="1364"/>
      <c r="B412" s="480" t="s">
        <v>944</v>
      </c>
      <c r="C412" s="481">
        <v>12</v>
      </c>
      <c r="D412" s="481" t="s">
        <v>822</v>
      </c>
      <c r="E412" s="481">
        <v>295</v>
      </c>
      <c r="F412" s="481"/>
      <c r="G412" s="481">
        <v>11</v>
      </c>
      <c r="H412" s="482">
        <v>105</v>
      </c>
      <c r="I412" s="482">
        <f t="shared" si="14"/>
        <v>1260</v>
      </c>
      <c r="J412" s="482">
        <v>1260</v>
      </c>
      <c r="K412" s="774">
        <v>0</v>
      </c>
      <c r="L412" s="774">
        <v>0</v>
      </c>
      <c r="M412" s="463" t="s">
        <v>1024</v>
      </c>
    </row>
    <row r="413" spans="1:13" s="496" customFormat="1" ht="45" x14ac:dyDescent="0.2">
      <c r="A413" s="1364"/>
      <c r="B413" s="484" t="s">
        <v>947</v>
      </c>
      <c r="C413" s="486">
        <v>2</v>
      </c>
      <c r="D413" s="486" t="s">
        <v>824</v>
      </c>
      <c r="E413" s="486">
        <v>295</v>
      </c>
      <c r="F413" s="486">
        <v>121463</v>
      </c>
      <c r="G413" s="486">
        <v>11</v>
      </c>
      <c r="H413" s="793">
        <v>1350</v>
      </c>
      <c r="I413" s="793">
        <f t="shared" si="14"/>
        <v>2700</v>
      </c>
      <c r="J413" s="793">
        <v>2700</v>
      </c>
      <c r="K413" s="794">
        <v>0</v>
      </c>
      <c r="L413" s="794">
        <v>0</v>
      </c>
      <c r="M413" s="464" t="s">
        <v>1024</v>
      </c>
    </row>
    <row r="414" spans="1:13" s="496" customFormat="1" ht="45" x14ac:dyDescent="0.2">
      <c r="A414" s="1364"/>
      <c r="B414" s="480" t="s">
        <v>948</v>
      </c>
      <c r="C414" s="481">
        <v>4</v>
      </c>
      <c r="D414" s="481" t="s">
        <v>898</v>
      </c>
      <c r="E414" s="481">
        <v>295</v>
      </c>
      <c r="F414" s="481">
        <v>13838</v>
      </c>
      <c r="G414" s="481">
        <v>11</v>
      </c>
      <c r="H414" s="482">
        <v>60</v>
      </c>
      <c r="I414" s="482">
        <f t="shared" si="14"/>
        <v>240</v>
      </c>
      <c r="J414" s="482">
        <v>240</v>
      </c>
      <c r="K414" s="774">
        <v>0</v>
      </c>
      <c r="L414" s="774">
        <v>0</v>
      </c>
      <c r="M414" s="463" t="s">
        <v>1024</v>
      </c>
    </row>
    <row r="415" spans="1:13" s="496" customFormat="1" ht="60" x14ac:dyDescent="0.2">
      <c r="A415" s="1364"/>
      <c r="B415" s="484" t="s">
        <v>874</v>
      </c>
      <c r="C415" s="486">
        <v>1</v>
      </c>
      <c r="D415" s="486" t="s">
        <v>871</v>
      </c>
      <c r="E415" s="486">
        <v>163</v>
      </c>
      <c r="F415" s="486" t="s">
        <v>875</v>
      </c>
      <c r="G415" s="486">
        <v>11</v>
      </c>
      <c r="H415" s="793">
        <v>800</v>
      </c>
      <c r="I415" s="793">
        <f t="shared" si="14"/>
        <v>800</v>
      </c>
      <c r="J415" s="793">
        <v>0</v>
      </c>
      <c r="K415" s="794">
        <v>800</v>
      </c>
      <c r="L415" s="794">
        <v>0</v>
      </c>
      <c r="M415" s="464" t="s">
        <v>1024</v>
      </c>
    </row>
    <row r="416" spans="1:13" s="496" customFormat="1" ht="60" x14ac:dyDescent="0.2">
      <c r="A416" s="1364"/>
      <c r="B416" s="480" t="s">
        <v>955</v>
      </c>
      <c r="C416" s="481">
        <v>1</v>
      </c>
      <c r="D416" s="481" t="s">
        <v>871</v>
      </c>
      <c r="E416" s="481">
        <v>163</v>
      </c>
      <c r="F416" s="481" t="s">
        <v>875</v>
      </c>
      <c r="G416" s="481">
        <v>11</v>
      </c>
      <c r="H416" s="482">
        <v>800</v>
      </c>
      <c r="I416" s="482">
        <f t="shared" si="14"/>
        <v>800</v>
      </c>
      <c r="J416" s="482">
        <v>0</v>
      </c>
      <c r="K416" s="774">
        <v>800</v>
      </c>
      <c r="L416" s="774">
        <v>0</v>
      </c>
      <c r="M416" s="463" t="s">
        <v>1024</v>
      </c>
    </row>
    <row r="417" spans="1:13" s="496" customFormat="1" ht="45" x14ac:dyDescent="0.2">
      <c r="A417" s="1364"/>
      <c r="B417" s="484" t="s">
        <v>965</v>
      </c>
      <c r="C417" s="486">
        <v>1</v>
      </c>
      <c r="D417" s="486" t="s">
        <v>871</v>
      </c>
      <c r="E417" s="486">
        <v>163</v>
      </c>
      <c r="F417" s="486" t="s">
        <v>875</v>
      </c>
      <c r="G417" s="486">
        <v>11</v>
      </c>
      <c r="H417" s="793">
        <v>650</v>
      </c>
      <c r="I417" s="793">
        <f t="shared" ref="I417:I480" si="15">+H417*C417</f>
        <v>650</v>
      </c>
      <c r="J417" s="793">
        <v>0</v>
      </c>
      <c r="K417" s="794">
        <v>650</v>
      </c>
      <c r="L417" s="794">
        <v>0</v>
      </c>
      <c r="M417" s="464" t="s">
        <v>1024</v>
      </c>
    </row>
    <row r="418" spans="1:13" s="496" customFormat="1" ht="45" x14ac:dyDescent="0.2">
      <c r="A418" s="1364"/>
      <c r="B418" s="480" t="s">
        <v>966</v>
      </c>
      <c r="C418" s="481">
        <v>1</v>
      </c>
      <c r="D418" s="481" t="s">
        <v>871</v>
      </c>
      <c r="E418" s="481">
        <v>163</v>
      </c>
      <c r="F418" s="481" t="s">
        <v>875</v>
      </c>
      <c r="G418" s="481">
        <v>11</v>
      </c>
      <c r="H418" s="482">
        <v>800</v>
      </c>
      <c r="I418" s="482">
        <f t="shared" si="15"/>
        <v>800</v>
      </c>
      <c r="J418" s="482">
        <v>0</v>
      </c>
      <c r="K418" s="774">
        <v>800</v>
      </c>
      <c r="L418" s="774">
        <v>0</v>
      </c>
      <c r="M418" s="463" t="s">
        <v>1024</v>
      </c>
    </row>
    <row r="419" spans="1:13" s="496" customFormat="1" ht="45" x14ac:dyDescent="0.2">
      <c r="A419" s="1364"/>
      <c r="B419" s="484" t="s">
        <v>968</v>
      </c>
      <c r="C419" s="486">
        <v>1</v>
      </c>
      <c r="D419" s="486" t="s">
        <v>871</v>
      </c>
      <c r="E419" s="486">
        <v>163</v>
      </c>
      <c r="F419" s="486" t="s">
        <v>875</v>
      </c>
      <c r="G419" s="486">
        <v>11</v>
      </c>
      <c r="H419" s="793">
        <v>1400</v>
      </c>
      <c r="I419" s="793">
        <f t="shared" si="15"/>
        <v>1400</v>
      </c>
      <c r="J419" s="793">
        <v>0</v>
      </c>
      <c r="K419" s="794">
        <v>1400</v>
      </c>
      <c r="L419" s="794">
        <v>0</v>
      </c>
      <c r="M419" s="464" t="s">
        <v>1024</v>
      </c>
    </row>
    <row r="420" spans="1:13" s="496" customFormat="1" ht="60" x14ac:dyDescent="0.2">
      <c r="A420" s="1364"/>
      <c r="B420" s="480" t="s">
        <v>979</v>
      </c>
      <c r="C420" s="481">
        <v>1</v>
      </c>
      <c r="D420" s="481" t="s">
        <v>871</v>
      </c>
      <c r="E420" s="481">
        <v>163</v>
      </c>
      <c r="F420" s="481" t="s">
        <v>875</v>
      </c>
      <c r="G420" s="481">
        <v>11</v>
      </c>
      <c r="H420" s="482">
        <v>800</v>
      </c>
      <c r="I420" s="482">
        <f t="shared" si="15"/>
        <v>800</v>
      </c>
      <c r="J420" s="482">
        <v>0</v>
      </c>
      <c r="K420" s="774">
        <v>800</v>
      </c>
      <c r="L420" s="774">
        <v>0</v>
      </c>
      <c r="M420" s="463" t="s">
        <v>1024</v>
      </c>
    </row>
    <row r="421" spans="1:13" s="496" customFormat="1" ht="45" x14ac:dyDescent="0.2">
      <c r="A421" s="1364"/>
      <c r="B421" s="484" t="s">
        <v>1329</v>
      </c>
      <c r="C421" s="486">
        <v>1</v>
      </c>
      <c r="D421" s="486" t="s">
        <v>984</v>
      </c>
      <c r="E421" s="486">
        <v>261</v>
      </c>
      <c r="F421" s="486">
        <v>29427</v>
      </c>
      <c r="G421" s="486">
        <v>11</v>
      </c>
      <c r="H421" s="793">
        <v>250</v>
      </c>
      <c r="I421" s="793">
        <f t="shared" si="15"/>
        <v>250</v>
      </c>
      <c r="J421" s="793">
        <v>0</v>
      </c>
      <c r="K421" s="794">
        <v>250</v>
      </c>
      <c r="L421" s="794">
        <v>0</v>
      </c>
      <c r="M421" s="464" t="s">
        <v>1024</v>
      </c>
    </row>
    <row r="422" spans="1:13" s="496" customFormat="1" ht="45" x14ac:dyDescent="0.2">
      <c r="A422" s="1364"/>
      <c r="B422" s="480" t="s">
        <v>985</v>
      </c>
      <c r="C422" s="481">
        <v>20</v>
      </c>
      <c r="D422" s="481" t="s">
        <v>824</v>
      </c>
      <c r="E422" s="481">
        <v>295</v>
      </c>
      <c r="F422" s="481">
        <v>45588</v>
      </c>
      <c r="G422" s="481">
        <v>11</v>
      </c>
      <c r="H422" s="482">
        <v>50</v>
      </c>
      <c r="I422" s="482">
        <f t="shared" si="15"/>
        <v>1000</v>
      </c>
      <c r="J422" s="482">
        <v>1000</v>
      </c>
      <c r="K422" s="774">
        <v>0</v>
      </c>
      <c r="L422" s="774">
        <v>0</v>
      </c>
      <c r="M422" s="463" t="s">
        <v>1024</v>
      </c>
    </row>
    <row r="423" spans="1:13" s="496" customFormat="1" ht="45" x14ac:dyDescent="0.2">
      <c r="A423" s="1364"/>
      <c r="B423" s="484" t="s">
        <v>1330</v>
      </c>
      <c r="C423" s="486">
        <v>6</v>
      </c>
      <c r="D423" s="486" t="s">
        <v>824</v>
      </c>
      <c r="E423" s="486">
        <v>295</v>
      </c>
      <c r="F423" s="486">
        <v>65678</v>
      </c>
      <c r="G423" s="486">
        <v>11</v>
      </c>
      <c r="H423" s="793">
        <v>30</v>
      </c>
      <c r="I423" s="793">
        <f t="shared" si="15"/>
        <v>180</v>
      </c>
      <c r="J423" s="794">
        <v>180</v>
      </c>
      <c r="K423" s="794">
        <v>0</v>
      </c>
      <c r="L423" s="794">
        <v>0</v>
      </c>
      <c r="M423" s="464" t="s">
        <v>1024</v>
      </c>
    </row>
    <row r="424" spans="1:13" s="496" customFormat="1" ht="45" x14ac:dyDescent="0.2">
      <c r="A424" s="1364"/>
      <c r="B424" s="480" t="s">
        <v>986</v>
      </c>
      <c r="C424" s="481">
        <v>10</v>
      </c>
      <c r="D424" s="481" t="s">
        <v>824</v>
      </c>
      <c r="E424" s="481">
        <v>295</v>
      </c>
      <c r="F424" s="481">
        <v>82607</v>
      </c>
      <c r="G424" s="481">
        <v>11</v>
      </c>
      <c r="H424" s="482">
        <v>50</v>
      </c>
      <c r="I424" s="482">
        <f t="shared" si="15"/>
        <v>500</v>
      </c>
      <c r="J424" s="482">
        <v>500</v>
      </c>
      <c r="K424" s="482">
        <v>0</v>
      </c>
      <c r="L424" s="482">
        <v>0</v>
      </c>
      <c r="M424" s="463" t="s">
        <v>1024</v>
      </c>
    </row>
    <row r="425" spans="1:13" s="496" customFormat="1" ht="45" x14ac:dyDescent="0.2">
      <c r="A425" s="1364"/>
      <c r="B425" s="484" t="s">
        <v>1331</v>
      </c>
      <c r="C425" s="486">
        <v>10</v>
      </c>
      <c r="D425" s="486" t="s">
        <v>824</v>
      </c>
      <c r="E425" s="486">
        <v>295</v>
      </c>
      <c r="F425" s="486">
        <v>51502</v>
      </c>
      <c r="G425" s="486">
        <v>11</v>
      </c>
      <c r="H425" s="793">
        <v>150</v>
      </c>
      <c r="I425" s="793">
        <f t="shared" si="15"/>
        <v>1500</v>
      </c>
      <c r="J425" s="794">
        <v>1500</v>
      </c>
      <c r="K425" s="794">
        <v>0</v>
      </c>
      <c r="L425" s="794">
        <v>0</v>
      </c>
      <c r="M425" s="464" t="s">
        <v>1024</v>
      </c>
    </row>
    <row r="426" spans="1:13" s="496" customFormat="1" ht="45" x14ac:dyDescent="0.2">
      <c r="A426" s="1364"/>
      <c r="B426" s="480" t="s">
        <v>987</v>
      </c>
      <c r="C426" s="481">
        <v>5</v>
      </c>
      <c r="D426" s="481" t="s">
        <v>824</v>
      </c>
      <c r="E426" s="481">
        <v>295</v>
      </c>
      <c r="F426" s="481">
        <v>56626</v>
      </c>
      <c r="G426" s="481">
        <v>11</v>
      </c>
      <c r="H426" s="482">
        <v>100</v>
      </c>
      <c r="I426" s="482">
        <f t="shared" si="15"/>
        <v>500</v>
      </c>
      <c r="J426" s="482">
        <v>500</v>
      </c>
      <c r="K426" s="774">
        <v>0</v>
      </c>
      <c r="L426" s="774">
        <v>0</v>
      </c>
      <c r="M426" s="463" t="s">
        <v>1024</v>
      </c>
    </row>
    <row r="427" spans="1:13" s="496" customFormat="1" ht="45" x14ac:dyDescent="0.2">
      <c r="A427" s="1364"/>
      <c r="B427" s="484" t="s">
        <v>988</v>
      </c>
      <c r="C427" s="486">
        <v>20</v>
      </c>
      <c r="D427" s="486" t="s">
        <v>824</v>
      </c>
      <c r="E427" s="486">
        <v>298</v>
      </c>
      <c r="F427" s="486" t="s">
        <v>875</v>
      </c>
      <c r="G427" s="486">
        <v>11</v>
      </c>
      <c r="H427" s="793">
        <v>40</v>
      </c>
      <c r="I427" s="793">
        <f t="shared" si="15"/>
        <v>800</v>
      </c>
      <c r="J427" s="793">
        <v>800</v>
      </c>
      <c r="K427" s="794">
        <v>0</v>
      </c>
      <c r="L427" s="794">
        <v>0</v>
      </c>
      <c r="M427" s="464" t="s">
        <v>1024</v>
      </c>
    </row>
    <row r="428" spans="1:13" s="496" customFormat="1" ht="45" x14ac:dyDescent="0.2">
      <c r="A428" s="1364"/>
      <c r="B428" s="480" t="s">
        <v>989</v>
      </c>
      <c r="C428" s="481">
        <v>3</v>
      </c>
      <c r="D428" s="481" t="s">
        <v>824</v>
      </c>
      <c r="E428" s="481">
        <v>295</v>
      </c>
      <c r="F428" s="481">
        <v>45407</v>
      </c>
      <c r="G428" s="481">
        <v>11</v>
      </c>
      <c r="H428" s="482">
        <v>80</v>
      </c>
      <c r="I428" s="482">
        <f t="shared" si="15"/>
        <v>240</v>
      </c>
      <c r="J428" s="482">
        <v>240</v>
      </c>
      <c r="K428" s="774">
        <v>0</v>
      </c>
      <c r="L428" s="774">
        <v>0</v>
      </c>
      <c r="M428" s="463" t="s">
        <v>1024</v>
      </c>
    </row>
    <row r="429" spans="1:13" s="496" customFormat="1" ht="45" x14ac:dyDescent="0.2">
      <c r="A429" s="1364"/>
      <c r="B429" s="484" t="s">
        <v>992</v>
      </c>
      <c r="C429" s="486">
        <v>1</v>
      </c>
      <c r="D429" s="486" t="s">
        <v>824</v>
      </c>
      <c r="E429" s="486">
        <v>295</v>
      </c>
      <c r="F429" s="486">
        <v>86104</v>
      </c>
      <c r="G429" s="486">
        <v>11</v>
      </c>
      <c r="H429" s="793">
        <v>150</v>
      </c>
      <c r="I429" s="793">
        <f t="shared" si="15"/>
        <v>150</v>
      </c>
      <c r="J429" s="793">
        <v>150</v>
      </c>
      <c r="K429" s="794">
        <v>0</v>
      </c>
      <c r="L429" s="794">
        <v>0</v>
      </c>
      <c r="M429" s="464" t="s">
        <v>1024</v>
      </c>
    </row>
    <row r="430" spans="1:13" s="496" customFormat="1" ht="75" x14ac:dyDescent="0.2">
      <c r="A430" s="1364"/>
      <c r="B430" s="480" t="s">
        <v>993</v>
      </c>
      <c r="C430" s="481">
        <v>1</v>
      </c>
      <c r="D430" s="481" t="s">
        <v>949</v>
      </c>
      <c r="E430" s="481">
        <v>295</v>
      </c>
      <c r="F430" s="481">
        <v>72399</v>
      </c>
      <c r="G430" s="481">
        <v>11</v>
      </c>
      <c r="H430" s="482">
        <v>1200</v>
      </c>
      <c r="I430" s="482">
        <f t="shared" si="15"/>
        <v>1200</v>
      </c>
      <c r="J430" s="482">
        <v>1200</v>
      </c>
      <c r="K430" s="774">
        <v>0</v>
      </c>
      <c r="L430" s="774">
        <v>0</v>
      </c>
      <c r="M430" s="463" t="s">
        <v>1024</v>
      </c>
    </row>
    <row r="431" spans="1:13" s="496" customFormat="1" ht="45" x14ac:dyDescent="0.2">
      <c r="A431" s="1364"/>
      <c r="B431" s="484" t="s">
        <v>1014</v>
      </c>
      <c r="C431" s="486">
        <v>1</v>
      </c>
      <c r="D431" s="486" t="s">
        <v>822</v>
      </c>
      <c r="E431" s="486">
        <v>298</v>
      </c>
      <c r="F431" s="486">
        <v>72783</v>
      </c>
      <c r="G431" s="486">
        <v>11</v>
      </c>
      <c r="H431" s="793">
        <v>900</v>
      </c>
      <c r="I431" s="793">
        <f t="shared" si="15"/>
        <v>900</v>
      </c>
      <c r="J431" s="793">
        <v>900</v>
      </c>
      <c r="K431" s="794">
        <v>0</v>
      </c>
      <c r="L431" s="794">
        <v>0</v>
      </c>
      <c r="M431" s="464" t="s">
        <v>1024</v>
      </c>
    </row>
    <row r="432" spans="1:13" s="496" customFormat="1" ht="60" x14ac:dyDescent="0.2">
      <c r="A432" s="1364"/>
      <c r="B432" s="480" t="s">
        <v>1332</v>
      </c>
      <c r="C432" s="481">
        <v>12</v>
      </c>
      <c r="D432" s="481" t="s">
        <v>822</v>
      </c>
      <c r="E432" s="481">
        <v>298</v>
      </c>
      <c r="F432" s="481" t="s">
        <v>875</v>
      </c>
      <c r="G432" s="481">
        <v>11</v>
      </c>
      <c r="H432" s="482">
        <v>75</v>
      </c>
      <c r="I432" s="482">
        <f t="shared" si="15"/>
        <v>900</v>
      </c>
      <c r="J432" s="482">
        <v>0</v>
      </c>
      <c r="K432" s="774">
        <v>900</v>
      </c>
      <c r="L432" s="774">
        <v>0</v>
      </c>
      <c r="M432" s="463" t="s">
        <v>1024</v>
      </c>
    </row>
    <row r="433" spans="1:13" s="496" customFormat="1" ht="60" x14ac:dyDescent="0.2">
      <c r="A433" s="1364"/>
      <c r="B433" s="484" t="s">
        <v>1021</v>
      </c>
      <c r="C433" s="486">
        <v>2</v>
      </c>
      <c r="D433" s="486" t="s">
        <v>871</v>
      </c>
      <c r="E433" s="486">
        <v>163</v>
      </c>
      <c r="F433" s="486" t="s">
        <v>875</v>
      </c>
      <c r="G433" s="486">
        <v>11</v>
      </c>
      <c r="H433" s="793">
        <v>480</v>
      </c>
      <c r="I433" s="793">
        <f t="shared" si="15"/>
        <v>960</v>
      </c>
      <c r="J433" s="793">
        <v>0</v>
      </c>
      <c r="K433" s="794">
        <v>960</v>
      </c>
      <c r="L433" s="794">
        <v>0</v>
      </c>
      <c r="M433" s="464" t="s">
        <v>1024</v>
      </c>
    </row>
    <row r="434" spans="1:13" s="496" customFormat="1" ht="45" x14ac:dyDescent="0.2">
      <c r="A434" s="1364"/>
      <c r="B434" s="480" t="s">
        <v>1022</v>
      </c>
      <c r="C434" s="481">
        <v>10</v>
      </c>
      <c r="D434" s="481" t="s">
        <v>824</v>
      </c>
      <c r="E434" s="481">
        <v>295</v>
      </c>
      <c r="F434" s="481">
        <v>65601</v>
      </c>
      <c r="G434" s="481">
        <v>11</v>
      </c>
      <c r="H434" s="482">
        <v>100</v>
      </c>
      <c r="I434" s="482">
        <f t="shared" si="15"/>
        <v>1000</v>
      </c>
      <c r="J434" s="482">
        <v>0</v>
      </c>
      <c r="K434" s="774">
        <v>1000</v>
      </c>
      <c r="L434" s="774">
        <v>0</v>
      </c>
      <c r="M434" s="463" t="s">
        <v>1024</v>
      </c>
    </row>
    <row r="435" spans="1:13" s="496" customFormat="1" ht="45" x14ac:dyDescent="0.2">
      <c r="A435" s="1364"/>
      <c r="B435" s="484" t="s">
        <v>992</v>
      </c>
      <c r="C435" s="486">
        <v>5</v>
      </c>
      <c r="D435" s="486" t="s">
        <v>824</v>
      </c>
      <c r="E435" s="486">
        <v>295</v>
      </c>
      <c r="F435" s="486">
        <v>49983</v>
      </c>
      <c r="G435" s="486">
        <v>11</v>
      </c>
      <c r="H435" s="793">
        <v>150</v>
      </c>
      <c r="I435" s="793">
        <f t="shared" si="15"/>
        <v>750</v>
      </c>
      <c r="J435" s="793">
        <v>0</v>
      </c>
      <c r="K435" s="794">
        <v>750</v>
      </c>
      <c r="L435" s="794">
        <v>0</v>
      </c>
      <c r="M435" s="464" t="s">
        <v>1024</v>
      </c>
    </row>
    <row r="436" spans="1:13" s="496" customFormat="1" ht="45" x14ac:dyDescent="0.2">
      <c r="A436" s="1364"/>
      <c r="B436" s="480" t="s">
        <v>1333</v>
      </c>
      <c r="C436" s="481">
        <v>1</v>
      </c>
      <c r="D436" s="481" t="s">
        <v>871</v>
      </c>
      <c r="E436" s="481">
        <v>163</v>
      </c>
      <c r="F436" s="481"/>
      <c r="G436" s="481">
        <v>11</v>
      </c>
      <c r="H436" s="482">
        <v>18000</v>
      </c>
      <c r="I436" s="482">
        <f t="shared" si="15"/>
        <v>18000</v>
      </c>
      <c r="J436" s="482">
        <v>0</v>
      </c>
      <c r="K436" s="774">
        <v>0</v>
      </c>
      <c r="L436" s="774">
        <v>18000</v>
      </c>
      <c r="M436" s="463" t="s">
        <v>1024</v>
      </c>
    </row>
    <row r="437" spans="1:13" s="496" customFormat="1" ht="45" x14ac:dyDescent="0.2">
      <c r="A437" s="1364"/>
      <c r="B437" s="484" t="s">
        <v>1334</v>
      </c>
      <c r="C437" s="486">
        <v>10</v>
      </c>
      <c r="D437" s="486" t="s">
        <v>824</v>
      </c>
      <c r="E437" s="486">
        <v>295</v>
      </c>
      <c r="F437" s="486">
        <v>82333</v>
      </c>
      <c r="G437" s="486">
        <v>11</v>
      </c>
      <c r="H437" s="793">
        <v>200</v>
      </c>
      <c r="I437" s="793">
        <f t="shared" si="15"/>
        <v>2000</v>
      </c>
      <c r="J437" s="793">
        <v>0</v>
      </c>
      <c r="K437" s="794">
        <v>2000</v>
      </c>
      <c r="L437" s="794">
        <v>0</v>
      </c>
      <c r="M437" s="464" t="s">
        <v>1024</v>
      </c>
    </row>
    <row r="438" spans="1:13" s="496" customFormat="1" ht="45" x14ac:dyDescent="0.2">
      <c r="A438" s="1364"/>
      <c r="B438" s="480" t="s">
        <v>1335</v>
      </c>
      <c r="C438" s="481">
        <v>10</v>
      </c>
      <c r="D438" s="481" t="s">
        <v>824</v>
      </c>
      <c r="E438" s="481">
        <v>295</v>
      </c>
      <c r="F438" s="481">
        <v>56978</v>
      </c>
      <c r="G438" s="481">
        <v>11</v>
      </c>
      <c r="H438" s="482">
        <v>50</v>
      </c>
      <c r="I438" s="482">
        <f t="shared" si="15"/>
        <v>500</v>
      </c>
      <c r="J438" s="482">
        <v>500</v>
      </c>
      <c r="K438" s="774">
        <v>0</v>
      </c>
      <c r="L438" s="774">
        <v>0</v>
      </c>
      <c r="M438" s="463" t="s">
        <v>1024</v>
      </c>
    </row>
    <row r="439" spans="1:13" s="496" customFormat="1" ht="45" x14ac:dyDescent="0.2">
      <c r="A439" s="1364"/>
      <c r="B439" s="484" t="s">
        <v>1336</v>
      </c>
      <c r="C439" s="486">
        <v>6</v>
      </c>
      <c r="D439" s="486" t="s">
        <v>824</v>
      </c>
      <c r="E439" s="486"/>
      <c r="F439" s="486"/>
      <c r="G439" s="486">
        <v>11</v>
      </c>
      <c r="H439" s="793">
        <v>2000</v>
      </c>
      <c r="I439" s="793">
        <f t="shared" si="15"/>
        <v>12000</v>
      </c>
      <c r="J439" s="793">
        <v>0</v>
      </c>
      <c r="K439" s="794">
        <v>12000</v>
      </c>
      <c r="L439" s="794">
        <v>0</v>
      </c>
      <c r="M439" s="464" t="s">
        <v>1024</v>
      </c>
    </row>
    <row r="440" spans="1:13" s="496" customFormat="1" ht="45" x14ac:dyDescent="0.2">
      <c r="A440" s="1364"/>
      <c r="B440" s="480" t="s">
        <v>1337</v>
      </c>
      <c r="C440" s="481">
        <v>3</v>
      </c>
      <c r="D440" s="481" t="s">
        <v>824</v>
      </c>
      <c r="E440" s="481"/>
      <c r="F440" s="481"/>
      <c r="G440" s="481">
        <v>11</v>
      </c>
      <c r="H440" s="482">
        <v>750</v>
      </c>
      <c r="I440" s="482">
        <f t="shared" si="15"/>
        <v>2250</v>
      </c>
      <c r="J440" s="482">
        <v>2250</v>
      </c>
      <c r="K440" s="482">
        <v>0</v>
      </c>
      <c r="L440" s="774">
        <v>0</v>
      </c>
      <c r="M440" s="463" t="s">
        <v>1024</v>
      </c>
    </row>
    <row r="441" spans="1:13" s="496" customFormat="1" ht="45" x14ac:dyDescent="0.2">
      <c r="A441" s="1364"/>
      <c r="B441" s="484" t="s">
        <v>1338</v>
      </c>
      <c r="C441" s="486">
        <v>2</v>
      </c>
      <c r="D441" s="486" t="s">
        <v>824</v>
      </c>
      <c r="E441" s="486"/>
      <c r="F441" s="486"/>
      <c r="G441" s="486">
        <v>11</v>
      </c>
      <c r="H441" s="793">
        <v>500</v>
      </c>
      <c r="I441" s="793">
        <f t="shared" si="15"/>
        <v>1000</v>
      </c>
      <c r="J441" s="793">
        <v>0</v>
      </c>
      <c r="K441" s="794">
        <v>1000</v>
      </c>
      <c r="L441" s="794">
        <v>0</v>
      </c>
      <c r="M441" s="464" t="s">
        <v>1024</v>
      </c>
    </row>
    <row r="442" spans="1:13" s="496" customFormat="1" ht="45" x14ac:dyDescent="0.2">
      <c r="A442" s="1364"/>
      <c r="B442" s="480" t="s">
        <v>1339</v>
      </c>
      <c r="C442" s="481">
        <v>12</v>
      </c>
      <c r="D442" s="481" t="s">
        <v>824</v>
      </c>
      <c r="E442" s="481"/>
      <c r="F442" s="481" t="s">
        <v>875</v>
      </c>
      <c r="G442" s="481">
        <v>11</v>
      </c>
      <c r="H442" s="482">
        <v>150</v>
      </c>
      <c r="I442" s="482">
        <f t="shared" si="15"/>
        <v>1800</v>
      </c>
      <c r="J442" s="482">
        <v>0</v>
      </c>
      <c r="K442" s="774">
        <v>1800</v>
      </c>
      <c r="L442" s="774">
        <v>0</v>
      </c>
      <c r="M442" s="463" t="s">
        <v>1024</v>
      </c>
    </row>
    <row r="443" spans="1:13" s="496" customFormat="1" ht="45" x14ac:dyDescent="0.2">
      <c r="A443" s="1364"/>
      <c r="B443" s="484" t="s">
        <v>1340</v>
      </c>
      <c r="C443" s="486">
        <v>1</v>
      </c>
      <c r="D443" s="486" t="s">
        <v>824</v>
      </c>
      <c r="E443" s="486"/>
      <c r="F443" s="486" t="s">
        <v>875</v>
      </c>
      <c r="G443" s="486">
        <v>11</v>
      </c>
      <c r="H443" s="793">
        <v>4500</v>
      </c>
      <c r="I443" s="793">
        <f t="shared" si="15"/>
        <v>4500</v>
      </c>
      <c r="J443" s="793">
        <v>0</v>
      </c>
      <c r="K443" s="794">
        <v>4500</v>
      </c>
      <c r="L443" s="794">
        <v>0</v>
      </c>
      <c r="M443" s="464" t="s">
        <v>1024</v>
      </c>
    </row>
    <row r="444" spans="1:13" s="496" customFormat="1" ht="45" x14ac:dyDescent="0.2">
      <c r="A444" s="1364"/>
      <c r="B444" s="480" t="s">
        <v>1341</v>
      </c>
      <c r="C444" s="481">
        <v>1</v>
      </c>
      <c r="D444" s="481" t="s">
        <v>824</v>
      </c>
      <c r="E444" s="481">
        <v>300</v>
      </c>
      <c r="F444" s="481" t="s">
        <v>875</v>
      </c>
      <c r="G444" s="481">
        <v>11</v>
      </c>
      <c r="H444" s="482">
        <v>7000</v>
      </c>
      <c r="I444" s="482">
        <f t="shared" si="15"/>
        <v>7000</v>
      </c>
      <c r="J444" s="482">
        <v>0</v>
      </c>
      <c r="K444" s="774">
        <v>7000</v>
      </c>
      <c r="L444" s="774">
        <v>0</v>
      </c>
      <c r="M444" s="463" t="s">
        <v>1024</v>
      </c>
    </row>
    <row r="445" spans="1:13" s="496" customFormat="1" ht="45" x14ac:dyDescent="0.2">
      <c r="A445" s="1364"/>
      <c r="B445" s="484" t="s">
        <v>880</v>
      </c>
      <c r="C445" s="486">
        <v>1</v>
      </c>
      <c r="D445" s="486" t="s">
        <v>871</v>
      </c>
      <c r="E445" s="486">
        <v>163</v>
      </c>
      <c r="F445" s="486" t="s">
        <v>875</v>
      </c>
      <c r="G445" s="486">
        <v>11</v>
      </c>
      <c r="H445" s="793">
        <v>1400</v>
      </c>
      <c r="I445" s="793">
        <f t="shared" si="15"/>
        <v>1400</v>
      </c>
      <c r="J445" s="793">
        <v>1400</v>
      </c>
      <c r="K445" s="794">
        <v>0</v>
      </c>
      <c r="L445" s="794">
        <v>0</v>
      </c>
      <c r="M445" s="464" t="s">
        <v>1024</v>
      </c>
    </row>
    <row r="446" spans="1:13" s="496" customFormat="1" ht="60" x14ac:dyDescent="0.2">
      <c r="A446" s="1364"/>
      <c r="B446" s="480" t="s">
        <v>881</v>
      </c>
      <c r="C446" s="481">
        <v>1</v>
      </c>
      <c r="D446" s="481" t="s">
        <v>871</v>
      </c>
      <c r="E446" s="481">
        <v>163</v>
      </c>
      <c r="F446" s="481" t="s">
        <v>875</v>
      </c>
      <c r="G446" s="481">
        <v>11</v>
      </c>
      <c r="H446" s="482">
        <v>45000</v>
      </c>
      <c r="I446" s="482">
        <f t="shared" si="15"/>
        <v>45000</v>
      </c>
      <c r="J446" s="482">
        <v>45000</v>
      </c>
      <c r="K446" s="774">
        <v>0</v>
      </c>
      <c r="L446" s="774">
        <v>0</v>
      </c>
      <c r="M446" s="463" t="s">
        <v>1024</v>
      </c>
    </row>
    <row r="447" spans="1:13" s="496" customFormat="1" ht="45" x14ac:dyDescent="0.2">
      <c r="A447" s="1364"/>
      <c r="B447" s="484" t="s">
        <v>883</v>
      </c>
      <c r="C447" s="486">
        <v>1</v>
      </c>
      <c r="D447" s="486" t="s">
        <v>871</v>
      </c>
      <c r="E447" s="486">
        <v>163</v>
      </c>
      <c r="F447" s="486" t="s">
        <v>875</v>
      </c>
      <c r="G447" s="486">
        <v>11</v>
      </c>
      <c r="H447" s="793">
        <v>1300</v>
      </c>
      <c r="I447" s="793">
        <f t="shared" si="15"/>
        <v>1300</v>
      </c>
      <c r="J447" s="793">
        <v>1300</v>
      </c>
      <c r="K447" s="794">
        <v>0</v>
      </c>
      <c r="L447" s="794">
        <v>0</v>
      </c>
      <c r="M447" s="464" t="s">
        <v>1024</v>
      </c>
    </row>
    <row r="448" spans="1:13" s="496" customFormat="1" ht="45" x14ac:dyDescent="0.2">
      <c r="A448" s="1364"/>
      <c r="B448" s="480" t="s">
        <v>884</v>
      </c>
      <c r="C448" s="481">
        <v>1</v>
      </c>
      <c r="D448" s="481" t="s">
        <v>871</v>
      </c>
      <c r="E448" s="481">
        <v>163</v>
      </c>
      <c r="F448" s="481" t="s">
        <v>875</v>
      </c>
      <c r="G448" s="481">
        <v>11</v>
      </c>
      <c r="H448" s="482">
        <v>1300</v>
      </c>
      <c r="I448" s="482">
        <f t="shared" si="15"/>
        <v>1300</v>
      </c>
      <c r="J448" s="482">
        <v>1300</v>
      </c>
      <c r="K448" s="774">
        <v>0</v>
      </c>
      <c r="L448" s="774">
        <v>0</v>
      </c>
      <c r="M448" s="463" t="s">
        <v>1024</v>
      </c>
    </row>
    <row r="449" spans="1:13" s="496" customFormat="1" ht="60" x14ac:dyDescent="0.2">
      <c r="A449" s="1364"/>
      <c r="B449" s="484" t="s">
        <v>885</v>
      </c>
      <c r="C449" s="486">
        <v>1</v>
      </c>
      <c r="D449" s="486" t="s">
        <v>871</v>
      </c>
      <c r="E449" s="486">
        <v>163</v>
      </c>
      <c r="F449" s="486" t="s">
        <v>875</v>
      </c>
      <c r="G449" s="486">
        <v>11</v>
      </c>
      <c r="H449" s="793">
        <v>1200</v>
      </c>
      <c r="I449" s="793">
        <f t="shared" si="15"/>
        <v>1200</v>
      </c>
      <c r="J449" s="793">
        <v>1200</v>
      </c>
      <c r="K449" s="794">
        <v>0</v>
      </c>
      <c r="L449" s="794">
        <v>0</v>
      </c>
      <c r="M449" s="464" t="s">
        <v>1024</v>
      </c>
    </row>
    <row r="450" spans="1:13" s="496" customFormat="1" ht="45" x14ac:dyDescent="0.2">
      <c r="A450" s="1364"/>
      <c r="B450" s="480" t="s">
        <v>895</v>
      </c>
      <c r="C450" s="481">
        <v>6</v>
      </c>
      <c r="D450" s="481" t="s">
        <v>896</v>
      </c>
      <c r="E450" s="481">
        <v>242</v>
      </c>
      <c r="F450" s="481">
        <v>51157</v>
      </c>
      <c r="G450" s="481">
        <v>11</v>
      </c>
      <c r="H450" s="482">
        <v>30</v>
      </c>
      <c r="I450" s="482">
        <f t="shared" si="15"/>
        <v>180</v>
      </c>
      <c r="J450" s="482">
        <v>180</v>
      </c>
      <c r="K450" s="774">
        <v>0</v>
      </c>
      <c r="L450" s="774">
        <v>0</v>
      </c>
      <c r="M450" s="463" t="s">
        <v>1024</v>
      </c>
    </row>
    <row r="451" spans="1:13" s="496" customFormat="1" ht="45" x14ac:dyDescent="0.2">
      <c r="A451" s="1364"/>
      <c r="B451" s="484" t="s">
        <v>904</v>
      </c>
      <c r="C451" s="486">
        <v>1</v>
      </c>
      <c r="D451" s="486" t="s">
        <v>905</v>
      </c>
      <c r="E451" s="486">
        <v>261</v>
      </c>
      <c r="F451" s="486">
        <v>35917</v>
      </c>
      <c r="G451" s="486">
        <v>11</v>
      </c>
      <c r="H451" s="793">
        <v>1850</v>
      </c>
      <c r="I451" s="793">
        <f t="shared" si="15"/>
        <v>1850</v>
      </c>
      <c r="J451" s="793">
        <v>1850</v>
      </c>
      <c r="K451" s="794">
        <v>0</v>
      </c>
      <c r="L451" s="794">
        <v>0</v>
      </c>
      <c r="M451" s="464" t="s">
        <v>1024</v>
      </c>
    </row>
    <row r="452" spans="1:13" s="496" customFormat="1" ht="45" x14ac:dyDescent="0.2">
      <c r="A452" s="1364"/>
      <c r="B452" s="480" t="s">
        <v>912</v>
      </c>
      <c r="C452" s="481">
        <v>4</v>
      </c>
      <c r="D452" s="481" t="s">
        <v>913</v>
      </c>
      <c r="E452" s="481">
        <v>261</v>
      </c>
      <c r="F452" s="481">
        <v>8808</v>
      </c>
      <c r="G452" s="481">
        <v>11</v>
      </c>
      <c r="H452" s="482">
        <v>590</v>
      </c>
      <c r="I452" s="482">
        <f t="shared" si="15"/>
        <v>2360</v>
      </c>
      <c r="J452" s="482">
        <v>0</v>
      </c>
      <c r="K452" s="774">
        <v>1180</v>
      </c>
      <c r="L452" s="774">
        <v>1180</v>
      </c>
      <c r="M452" s="463" t="s">
        <v>1024</v>
      </c>
    </row>
    <row r="453" spans="1:13" s="496" customFormat="1" ht="45" x14ac:dyDescent="0.2">
      <c r="A453" s="1364"/>
      <c r="B453" s="484" t="s">
        <v>914</v>
      </c>
      <c r="C453" s="486">
        <v>9</v>
      </c>
      <c r="D453" s="486" t="s">
        <v>913</v>
      </c>
      <c r="E453" s="486">
        <v>261</v>
      </c>
      <c r="F453" s="486">
        <v>29331</v>
      </c>
      <c r="G453" s="486">
        <v>11</v>
      </c>
      <c r="H453" s="793">
        <v>2870</v>
      </c>
      <c r="I453" s="793">
        <f t="shared" si="15"/>
        <v>25830</v>
      </c>
      <c r="J453" s="793">
        <v>8610</v>
      </c>
      <c r="K453" s="794">
        <v>8610</v>
      </c>
      <c r="L453" s="794">
        <v>8610</v>
      </c>
      <c r="M453" s="464" t="s">
        <v>1024</v>
      </c>
    </row>
    <row r="454" spans="1:13" s="496" customFormat="1" ht="45" x14ac:dyDescent="0.2">
      <c r="A454" s="1364"/>
      <c r="B454" s="480" t="s">
        <v>915</v>
      </c>
      <c r="C454" s="481">
        <v>4</v>
      </c>
      <c r="D454" s="481" t="s">
        <v>913</v>
      </c>
      <c r="E454" s="481">
        <v>261</v>
      </c>
      <c r="F454" s="481">
        <v>39979</v>
      </c>
      <c r="G454" s="481">
        <v>11</v>
      </c>
      <c r="H454" s="482">
        <v>3235</v>
      </c>
      <c r="I454" s="482">
        <f t="shared" si="15"/>
        <v>12940</v>
      </c>
      <c r="J454" s="482">
        <v>0</v>
      </c>
      <c r="K454" s="774">
        <v>6470</v>
      </c>
      <c r="L454" s="774">
        <v>6470</v>
      </c>
      <c r="M454" s="463" t="s">
        <v>1024</v>
      </c>
    </row>
    <row r="455" spans="1:13" s="496" customFormat="1" ht="45" x14ac:dyDescent="0.2">
      <c r="A455" s="1364"/>
      <c r="B455" s="484" t="s">
        <v>916</v>
      </c>
      <c r="C455" s="486">
        <v>1</v>
      </c>
      <c r="D455" s="486" t="s">
        <v>913</v>
      </c>
      <c r="E455" s="486">
        <v>261</v>
      </c>
      <c r="F455" s="486">
        <v>42209</v>
      </c>
      <c r="G455" s="486">
        <v>11</v>
      </c>
      <c r="H455" s="793">
        <v>820</v>
      </c>
      <c r="I455" s="793">
        <f t="shared" si="15"/>
        <v>820</v>
      </c>
      <c r="J455" s="793">
        <v>0</v>
      </c>
      <c r="K455" s="794">
        <v>820</v>
      </c>
      <c r="L455" s="794">
        <v>0</v>
      </c>
      <c r="M455" s="464" t="s">
        <v>1024</v>
      </c>
    </row>
    <row r="456" spans="1:13" s="496" customFormat="1" ht="45" x14ac:dyDescent="0.2">
      <c r="A456" s="1364"/>
      <c r="B456" s="480" t="s">
        <v>917</v>
      </c>
      <c r="C456" s="481">
        <v>1</v>
      </c>
      <c r="D456" s="481" t="s">
        <v>913</v>
      </c>
      <c r="E456" s="481">
        <v>261</v>
      </c>
      <c r="F456" s="481">
        <v>30597</v>
      </c>
      <c r="G456" s="481">
        <v>11</v>
      </c>
      <c r="H456" s="482">
        <v>1800</v>
      </c>
      <c r="I456" s="482">
        <f t="shared" si="15"/>
        <v>1800</v>
      </c>
      <c r="J456" s="482">
        <v>0</v>
      </c>
      <c r="K456" s="774">
        <v>1800</v>
      </c>
      <c r="L456" s="774">
        <v>0</v>
      </c>
      <c r="M456" s="463" t="s">
        <v>1024</v>
      </c>
    </row>
    <row r="457" spans="1:13" s="496" customFormat="1" ht="45" x14ac:dyDescent="0.2">
      <c r="A457" s="1364"/>
      <c r="B457" s="484" t="s">
        <v>1342</v>
      </c>
      <c r="C457" s="486">
        <v>1</v>
      </c>
      <c r="D457" s="486" t="s">
        <v>918</v>
      </c>
      <c r="E457" s="486">
        <v>261</v>
      </c>
      <c r="F457" s="486" t="s">
        <v>1223</v>
      </c>
      <c r="G457" s="486">
        <v>11</v>
      </c>
      <c r="H457" s="793">
        <v>10000</v>
      </c>
      <c r="I457" s="793">
        <f t="shared" si="15"/>
        <v>10000</v>
      </c>
      <c r="J457" s="793">
        <v>0</v>
      </c>
      <c r="K457" s="794">
        <v>10000</v>
      </c>
      <c r="L457" s="794">
        <v>0</v>
      </c>
      <c r="M457" s="464" t="s">
        <v>1024</v>
      </c>
    </row>
    <row r="458" spans="1:13" s="496" customFormat="1" ht="75" x14ac:dyDescent="0.2">
      <c r="A458" s="1364"/>
      <c r="B458" s="480" t="s">
        <v>921</v>
      </c>
      <c r="C458" s="481">
        <v>1</v>
      </c>
      <c r="D458" s="481" t="s">
        <v>871</v>
      </c>
      <c r="E458" s="481">
        <v>163</v>
      </c>
      <c r="F458" s="481" t="s">
        <v>875</v>
      </c>
      <c r="G458" s="481">
        <v>11</v>
      </c>
      <c r="H458" s="482">
        <v>12000</v>
      </c>
      <c r="I458" s="482">
        <f t="shared" si="15"/>
        <v>12000</v>
      </c>
      <c r="J458" s="482">
        <v>0</v>
      </c>
      <c r="K458" s="774">
        <v>12000</v>
      </c>
      <c r="L458" s="774">
        <v>0</v>
      </c>
      <c r="M458" s="463" t="s">
        <v>1024</v>
      </c>
    </row>
    <row r="459" spans="1:13" s="496" customFormat="1" ht="45" x14ac:dyDescent="0.2">
      <c r="A459" s="1364"/>
      <c r="B459" s="484" t="s">
        <v>923</v>
      </c>
      <c r="C459" s="486">
        <v>1</v>
      </c>
      <c r="D459" s="486" t="s">
        <v>924</v>
      </c>
      <c r="E459" s="486">
        <v>261</v>
      </c>
      <c r="F459" s="486">
        <v>28759</v>
      </c>
      <c r="G459" s="486">
        <v>11</v>
      </c>
      <c r="H459" s="793">
        <v>300</v>
      </c>
      <c r="I459" s="793">
        <f t="shared" si="15"/>
        <v>300</v>
      </c>
      <c r="J459" s="793">
        <v>0</v>
      </c>
      <c r="K459" s="794">
        <v>300</v>
      </c>
      <c r="L459" s="794">
        <v>0</v>
      </c>
      <c r="M459" s="464" t="s">
        <v>1024</v>
      </c>
    </row>
    <row r="460" spans="1:13" s="496" customFormat="1" ht="45" x14ac:dyDescent="0.2">
      <c r="A460" s="1364"/>
      <c r="B460" s="480" t="s">
        <v>925</v>
      </c>
      <c r="C460" s="481">
        <v>1</v>
      </c>
      <c r="D460" s="481" t="s">
        <v>924</v>
      </c>
      <c r="E460" s="481">
        <v>261</v>
      </c>
      <c r="F460" s="481">
        <v>30298</v>
      </c>
      <c r="G460" s="481">
        <v>11</v>
      </c>
      <c r="H460" s="482">
        <v>340</v>
      </c>
      <c r="I460" s="482">
        <f t="shared" si="15"/>
        <v>340</v>
      </c>
      <c r="J460" s="482">
        <v>0</v>
      </c>
      <c r="K460" s="774">
        <v>340</v>
      </c>
      <c r="L460" s="774">
        <v>0</v>
      </c>
      <c r="M460" s="463" t="s">
        <v>1024</v>
      </c>
    </row>
    <row r="461" spans="1:13" s="496" customFormat="1" ht="45" x14ac:dyDescent="0.2">
      <c r="A461" s="1364"/>
      <c r="B461" s="484" t="s">
        <v>926</v>
      </c>
      <c r="C461" s="486">
        <v>1</v>
      </c>
      <c r="D461" s="486" t="s">
        <v>924</v>
      </c>
      <c r="E461" s="486">
        <v>261</v>
      </c>
      <c r="F461" s="486">
        <v>30596</v>
      </c>
      <c r="G461" s="486">
        <v>11</v>
      </c>
      <c r="H461" s="793">
        <v>350</v>
      </c>
      <c r="I461" s="793">
        <f t="shared" si="15"/>
        <v>350</v>
      </c>
      <c r="J461" s="793">
        <v>0</v>
      </c>
      <c r="K461" s="794">
        <v>350</v>
      </c>
      <c r="L461" s="794">
        <v>0</v>
      </c>
      <c r="M461" s="464" t="s">
        <v>1024</v>
      </c>
    </row>
    <row r="462" spans="1:13" s="496" customFormat="1" ht="45" x14ac:dyDescent="0.2">
      <c r="A462" s="1364"/>
      <c r="B462" s="480" t="s">
        <v>927</v>
      </c>
      <c r="C462" s="481">
        <v>1</v>
      </c>
      <c r="D462" s="481" t="s">
        <v>924</v>
      </c>
      <c r="E462" s="481">
        <v>261</v>
      </c>
      <c r="F462" s="481">
        <v>35094</v>
      </c>
      <c r="G462" s="481">
        <v>11</v>
      </c>
      <c r="H462" s="482">
        <v>330</v>
      </c>
      <c r="I462" s="482">
        <f t="shared" si="15"/>
        <v>330</v>
      </c>
      <c r="J462" s="482">
        <v>0</v>
      </c>
      <c r="K462" s="774">
        <v>330</v>
      </c>
      <c r="L462" s="774">
        <v>0</v>
      </c>
      <c r="M462" s="463" t="s">
        <v>1024</v>
      </c>
    </row>
    <row r="463" spans="1:13" s="496" customFormat="1" ht="45" x14ac:dyDescent="0.2">
      <c r="A463" s="1364"/>
      <c r="B463" s="484" t="s">
        <v>928</v>
      </c>
      <c r="C463" s="486">
        <v>1</v>
      </c>
      <c r="D463" s="486" t="s">
        <v>924</v>
      </c>
      <c r="E463" s="486">
        <v>261</v>
      </c>
      <c r="F463" s="486">
        <v>28630</v>
      </c>
      <c r="G463" s="486">
        <v>11</v>
      </c>
      <c r="H463" s="793">
        <v>330</v>
      </c>
      <c r="I463" s="793">
        <f t="shared" si="15"/>
        <v>330</v>
      </c>
      <c r="J463" s="793">
        <v>0</v>
      </c>
      <c r="K463" s="794">
        <v>330</v>
      </c>
      <c r="L463" s="794">
        <v>0</v>
      </c>
      <c r="M463" s="464" t="s">
        <v>1024</v>
      </c>
    </row>
    <row r="464" spans="1:13" s="496" customFormat="1" ht="45" x14ac:dyDescent="0.2">
      <c r="A464" s="1364"/>
      <c r="B464" s="480" t="s">
        <v>929</v>
      </c>
      <c r="C464" s="481">
        <v>1</v>
      </c>
      <c r="D464" s="481" t="s">
        <v>924</v>
      </c>
      <c r="E464" s="481">
        <v>261</v>
      </c>
      <c r="F464" s="481">
        <v>58781</v>
      </c>
      <c r="G464" s="481">
        <v>11</v>
      </c>
      <c r="H464" s="482">
        <v>330</v>
      </c>
      <c r="I464" s="482">
        <f t="shared" si="15"/>
        <v>330</v>
      </c>
      <c r="J464" s="482">
        <v>0</v>
      </c>
      <c r="K464" s="774">
        <v>330</v>
      </c>
      <c r="L464" s="774">
        <v>0</v>
      </c>
      <c r="M464" s="463" t="s">
        <v>1024</v>
      </c>
    </row>
    <row r="465" spans="1:13" s="496" customFormat="1" ht="45" x14ac:dyDescent="0.2">
      <c r="A465" s="1364"/>
      <c r="B465" s="484" t="s">
        <v>930</v>
      </c>
      <c r="C465" s="486">
        <v>1</v>
      </c>
      <c r="D465" s="486" t="s">
        <v>924</v>
      </c>
      <c r="E465" s="486">
        <v>261</v>
      </c>
      <c r="F465" s="486">
        <v>28636</v>
      </c>
      <c r="G465" s="486">
        <v>11</v>
      </c>
      <c r="H465" s="793">
        <v>400</v>
      </c>
      <c r="I465" s="793">
        <f t="shared" si="15"/>
        <v>400</v>
      </c>
      <c r="J465" s="793">
        <v>0</v>
      </c>
      <c r="K465" s="794">
        <v>400</v>
      </c>
      <c r="L465" s="794">
        <v>0</v>
      </c>
      <c r="M465" s="464" t="s">
        <v>1024</v>
      </c>
    </row>
    <row r="466" spans="1:13" s="496" customFormat="1" ht="45" x14ac:dyDescent="0.2">
      <c r="A466" s="1364"/>
      <c r="B466" s="480" t="s">
        <v>931</v>
      </c>
      <c r="C466" s="481">
        <v>1</v>
      </c>
      <c r="D466" s="481" t="s">
        <v>924</v>
      </c>
      <c r="E466" s="481">
        <v>261</v>
      </c>
      <c r="F466" s="481">
        <v>30595</v>
      </c>
      <c r="G466" s="481">
        <v>11</v>
      </c>
      <c r="H466" s="482">
        <v>300</v>
      </c>
      <c r="I466" s="482">
        <f t="shared" si="15"/>
        <v>300</v>
      </c>
      <c r="J466" s="482">
        <v>0</v>
      </c>
      <c r="K466" s="774">
        <v>300</v>
      </c>
      <c r="L466" s="774">
        <v>0</v>
      </c>
      <c r="M466" s="463" t="s">
        <v>1024</v>
      </c>
    </row>
    <row r="467" spans="1:13" s="496" customFormat="1" ht="45" x14ac:dyDescent="0.2">
      <c r="A467" s="1364"/>
      <c r="B467" s="484" t="s">
        <v>932</v>
      </c>
      <c r="C467" s="486">
        <v>1</v>
      </c>
      <c r="D467" s="486" t="s">
        <v>924</v>
      </c>
      <c r="E467" s="486">
        <v>261</v>
      </c>
      <c r="F467" s="486">
        <v>58792</v>
      </c>
      <c r="G467" s="486">
        <v>11</v>
      </c>
      <c r="H467" s="793">
        <v>380</v>
      </c>
      <c r="I467" s="793">
        <f t="shared" si="15"/>
        <v>380</v>
      </c>
      <c r="J467" s="793">
        <v>0</v>
      </c>
      <c r="K467" s="794">
        <v>380</v>
      </c>
      <c r="L467" s="794">
        <v>0</v>
      </c>
      <c r="M467" s="464" t="s">
        <v>1024</v>
      </c>
    </row>
    <row r="468" spans="1:13" s="496" customFormat="1" ht="45" x14ac:dyDescent="0.2">
      <c r="A468" s="1364"/>
      <c r="B468" s="480" t="s">
        <v>933</v>
      </c>
      <c r="C468" s="481">
        <v>1</v>
      </c>
      <c r="D468" s="481" t="s">
        <v>924</v>
      </c>
      <c r="E468" s="481">
        <v>261</v>
      </c>
      <c r="F468" s="481">
        <v>30301</v>
      </c>
      <c r="G468" s="481">
        <v>11</v>
      </c>
      <c r="H468" s="482">
        <v>300</v>
      </c>
      <c r="I468" s="482">
        <f t="shared" si="15"/>
        <v>300</v>
      </c>
      <c r="J468" s="482">
        <v>0</v>
      </c>
      <c r="K468" s="774">
        <v>300</v>
      </c>
      <c r="L468" s="774">
        <v>0</v>
      </c>
      <c r="M468" s="463" t="s">
        <v>1024</v>
      </c>
    </row>
    <row r="469" spans="1:13" s="496" customFormat="1" ht="45" x14ac:dyDescent="0.2">
      <c r="A469" s="1364"/>
      <c r="B469" s="484" t="s">
        <v>934</v>
      </c>
      <c r="C469" s="486">
        <v>1</v>
      </c>
      <c r="D469" s="486" t="s">
        <v>924</v>
      </c>
      <c r="E469" s="486">
        <v>261</v>
      </c>
      <c r="F469" s="486">
        <v>29310</v>
      </c>
      <c r="G469" s="486">
        <v>11</v>
      </c>
      <c r="H469" s="793">
        <v>350</v>
      </c>
      <c r="I469" s="793">
        <f t="shared" si="15"/>
        <v>350</v>
      </c>
      <c r="J469" s="793">
        <v>0</v>
      </c>
      <c r="K469" s="794">
        <v>350</v>
      </c>
      <c r="L469" s="794">
        <v>0</v>
      </c>
      <c r="M469" s="464" t="s">
        <v>1024</v>
      </c>
    </row>
    <row r="470" spans="1:13" s="496" customFormat="1" ht="45" x14ac:dyDescent="0.2">
      <c r="A470" s="1364"/>
      <c r="B470" s="480" t="s">
        <v>935</v>
      </c>
      <c r="C470" s="481">
        <v>1</v>
      </c>
      <c r="D470" s="481" t="s">
        <v>924</v>
      </c>
      <c r="E470" s="481">
        <v>261</v>
      </c>
      <c r="F470" s="481">
        <v>28622</v>
      </c>
      <c r="G470" s="481">
        <v>11</v>
      </c>
      <c r="H470" s="482">
        <v>300</v>
      </c>
      <c r="I470" s="482">
        <f t="shared" si="15"/>
        <v>300</v>
      </c>
      <c r="J470" s="482">
        <v>0</v>
      </c>
      <c r="K470" s="774">
        <v>300</v>
      </c>
      <c r="L470" s="774">
        <v>0</v>
      </c>
      <c r="M470" s="463" t="s">
        <v>1024</v>
      </c>
    </row>
    <row r="471" spans="1:13" s="496" customFormat="1" ht="45" x14ac:dyDescent="0.2">
      <c r="A471" s="1364"/>
      <c r="B471" s="484" t="s">
        <v>937</v>
      </c>
      <c r="C471" s="486">
        <v>1</v>
      </c>
      <c r="D471" s="486" t="s">
        <v>918</v>
      </c>
      <c r="E471" s="486">
        <v>261</v>
      </c>
      <c r="F471" s="486"/>
      <c r="G471" s="486">
        <v>11</v>
      </c>
      <c r="H471" s="793">
        <v>4000</v>
      </c>
      <c r="I471" s="793">
        <f t="shared" si="15"/>
        <v>4000</v>
      </c>
      <c r="J471" s="793">
        <v>0</v>
      </c>
      <c r="K471" s="794">
        <v>4000</v>
      </c>
      <c r="L471" s="794">
        <v>0</v>
      </c>
      <c r="M471" s="464" t="s">
        <v>1024</v>
      </c>
    </row>
    <row r="472" spans="1:13" s="496" customFormat="1" ht="45" x14ac:dyDescent="0.2">
      <c r="A472" s="1364"/>
      <c r="B472" s="480" t="s">
        <v>952</v>
      </c>
      <c r="C472" s="481">
        <v>1</v>
      </c>
      <c r="D472" s="481" t="s">
        <v>953</v>
      </c>
      <c r="E472" s="481">
        <v>261</v>
      </c>
      <c r="F472" s="481">
        <v>90473</v>
      </c>
      <c r="G472" s="481">
        <v>11</v>
      </c>
      <c r="H472" s="482">
        <v>1020</v>
      </c>
      <c r="I472" s="482">
        <f t="shared" si="15"/>
        <v>1020</v>
      </c>
      <c r="J472" s="482">
        <v>0</v>
      </c>
      <c r="K472" s="774">
        <v>1020</v>
      </c>
      <c r="L472" s="774">
        <v>0</v>
      </c>
      <c r="M472" s="463" t="s">
        <v>1024</v>
      </c>
    </row>
    <row r="473" spans="1:13" s="496" customFormat="1" ht="45" x14ac:dyDescent="0.2">
      <c r="A473" s="1364"/>
      <c r="B473" s="484" t="s">
        <v>958</v>
      </c>
      <c r="C473" s="486">
        <v>1</v>
      </c>
      <c r="D473" s="486" t="s">
        <v>871</v>
      </c>
      <c r="E473" s="486">
        <v>163</v>
      </c>
      <c r="F473" s="486" t="s">
        <v>875</v>
      </c>
      <c r="G473" s="486">
        <v>11</v>
      </c>
      <c r="H473" s="793">
        <v>600</v>
      </c>
      <c r="I473" s="793">
        <f t="shared" si="15"/>
        <v>600</v>
      </c>
      <c r="J473" s="793">
        <v>0</v>
      </c>
      <c r="K473" s="794">
        <v>600</v>
      </c>
      <c r="L473" s="794">
        <v>0</v>
      </c>
      <c r="M473" s="464" t="s">
        <v>1024</v>
      </c>
    </row>
    <row r="474" spans="1:13" s="496" customFormat="1" ht="75" x14ac:dyDescent="0.2">
      <c r="A474" s="1364"/>
      <c r="B474" s="480" t="s">
        <v>961</v>
      </c>
      <c r="C474" s="481">
        <v>6</v>
      </c>
      <c r="D474" s="481" t="s">
        <v>962</v>
      </c>
      <c r="E474" s="481">
        <v>261</v>
      </c>
      <c r="F474" s="481">
        <v>29274</v>
      </c>
      <c r="G474" s="481">
        <v>11</v>
      </c>
      <c r="H474" s="482">
        <v>140</v>
      </c>
      <c r="I474" s="482">
        <f t="shared" si="15"/>
        <v>840</v>
      </c>
      <c r="J474" s="482">
        <v>840</v>
      </c>
      <c r="K474" s="774">
        <v>0</v>
      </c>
      <c r="L474" s="774">
        <v>0</v>
      </c>
      <c r="M474" s="463" t="s">
        <v>1024</v>
      </c>
    </row>
    <row r="475" spans="1:13" s="496" customFormat="1" ht="45" x14ac:dyDescent="0.2">
      <c r="A475" s="1364"/>
      <c r="B475" s="484" t="s">
        <v>967</v>
      </c>
      <c r="C475" s="486">
        <v>1</v>
      </c>
      <c r="D475" s="486" t="s">
        <v>871</v>
      </c>
      <c r="E475" s="486">
        <v>163</v>
      </c>
      <c r="F475" s="486" t="s">
        <v>875</v>
      </c>
      <c r="G475" s="486">
        <v>11</v>
      </c>
      <c r="H475" s="793">
        <v>3500</v>
      </c>
      <c r="I475" s="793">
        <f t="shared" si="15"/>
        <v>3500</v>
      </c>
      <c r="J475" s="793">
        <v>0</v>
      </c>
      <c r="K475" s="794">
        <v>3500</v>
      </c>
      <c r="L475" s="794">
        <v>0</v>
      </c>
      <c r="M475" s="464" t="s">
        <v>1024</v>
      </c>
    </row>
    <row r="476" spans="1:13" s="496" customFormat="1" ht="45" x14ac:dyDescent="0.2">
      <c r="A476" s="1364"/>
      <c r="B476" s="480" t="s">
        <v>972</v>
      </c>
      <c r="C476" s="481">
        <v>500</v>
      </c>
      <c r="D476" s="481" t="s">
        <v>973</v>
      </c>
      <c r="E476" s="481">
        <v>295</v>
      </c>
      <c r="F476" s="481">
        <v>83900</v>
      </c>
      <c r="G476" s="481">
        <v>11</v>
      </c>
      <c r="H476" s="482">
        <v>10</v>
      </c>
      <c r="I476" s="482">
        <f t="shared" si="15"/>
        <v>5000</v>
      </c>
      <c r="J476" s="482">
        <v>0</v>
      </c>
      <c r="K476" s="774">
        <v>5000</v>
      </c>
      <c r="L476" s="774">
        <v>0</v>
      </c>
      <c r="M476" s="463" t="s">
        <v>1024</v>
      </c>
    </row>
    <row r="477" spans="1:13" s="496" customFormat="1" ht="60" x14ac:dyDescent="0.2">
      <c r="A477" s="1364"/>
      <c r="B477" s="484" t="s">
        <v>980</v>
      </c>
      <c r="C477" s="486">
        <v>7</v>
      </c>
      <c r="D477" s="486" t="s">
        <v>981</v>
      </c>
      <c r="E477" s="486">
        <v>298</v>
      </c>
      <c r="F477" s="486">
        <v>73312</v>
      </c>
      <c r="G477" s="486">
        <v>11</v>
      </c>
      <c r="H477" s="793">
        <v>3500</v>
      </c>
      <c r="I477" s="793">
        <f t="shared" si="15"/>
        <v>24500</v>
      </c>
      <c r="J477" s="793">
        <v>0</v>
      </c>
      <c r="K477" s="794">
        <v>24500</v>
      </c>
      <c r="L477" s="794">
        <v>0</v>
      </c>
      <c r="M477" s="464" t="s">
        <v>1024</v>
      </c>
    </row>
    <row r="478" spans="1:13" s="496" customFormat="1" ht="45" x14ac:dyDescent="0.2">
      <c r="A478" s="1364"/>
      <c r="B478" s="480" t="s">
        <v>982</v>
      </c>
      <c r="C478" s="481">
        <v>6</v>
      </c>
      <c r="D478" s="481" t="s">
        <v>824</v>
      </c>
      <c r="E478" s="481">
        <v>298</v>
      </c>
      <c r="F478" s="481" t="s">
        <v>875</v>
      </c>
      <c r="G478" s="481">
        <v>11</v>
      </c>
      <c r="H478" s="482">
        <v>1000</v>
      </c>
      <c r="I478" s="482">
        <f t="shared" si="15"/>
        <v>6000</v>
      </c>
      <c r="J478" s="482">
        <v>0</v>
      </c>
      <c r="K478" s="774">
        <v>6000</v>
      </c>
      <c r="L478" s="774">
        <v>0</v>
      </c>
      <c r="M478" s="463" t="s">
        <v>1024</v>
      </c>
    </row>
    <row r="479" spans="1:13" s="496" customFormat="1" ht="60" x14ac:dyDescent="0.2">
      <c r="A479" s="1364"/>
      <c r="B479" s="484" t="s">
        <v>990</v>
      </c>
      <c r="C479" s="486">
        <v>2</v>
      </c>
      <c r="D479" s="486" t="s">
        <v>991</v>
      </c>
      <c r="E479" s="486">
        <v>298</v>
      </c>
      <c r="F479" s="486" t="s">
        <v>875</v>
      </c>
      <c r="G479" s="486">
        <v>11</v>
      </c>
      <c r="H479" s="793">
        <v>400</v>
      </c>
      <c r="I479" s="793">
        <f t="shared" si="15"/>
        <v>800</v>
      </c>
      <c r="J479" s="793">
        <v>0</v>
      </c>
      <c r="K479" s="794">
        <v>800</v>
      </c>
      <c r="L479" s="794">
        <v>0</v>
      </c>
      <c r="M479" s="464" t="s">
        <v>1024</v>
      </c>
    </row>
    <row r="480" spans="1:13" s="496" customFormat="1" ht="45" x14ac:dyDescent="0.2">
      <c r="A480" s="1364"/>
      <c r="B480" s="480" t="s">
        <v>998</v>
      </c>
      <c r="C480" s="481">
        <v>1</v>
      </c>
      <c r="D480" s="481" t="s">
        <v>822</v>
      </c>
      <c r="E480" s="481">
        <v>298</v>
      </c>
      <c r="F480" s="481" t="s">
        <v>875</v>
      </c>
      <c r="G480" s="481">
        <v>11</v>
      </c>
      <c r="H480" s="482">
        <v>5650</v>
      </c>
      <c r="I480" s="482">
        <f t="shared" si="15"/>
        <v>5650</v>
      </c>
      <c r="J480" s="482">
        <v>5650</v>
      </c>
      <c r="K480" s="774">
        <v>0</v>
      </c>
      <c r="L480" s="774">
        <v>0</v>
      </c>
      <c r="M480" s="463" t="s">
        <v>1024</v>
      </c>
    </row>
    <row r="481" spans="1:13" s="496" customFormat="1" ht="45" x14ac:dyDescent="0.2">
      <c r="A481" s="1364"/>
      <c r="B481" s="484" t="s">
        <v>999</v>
      </c>
      <c r="C481" s="486">
        <v>1</v>
      </c>
      <c r="D481" s="486" t="s">
        <v>822</v>
      </c>
      <c r="E481" s="486">
        <v>298</v>
      </c>
      <c r="F481" s="486" t="s">
        <v>875</v>
      </c>
      <c r="G481" s="486">
        <v>11</v>
      </c>
      <c r="H481" s="793">
        <v>6200</v>
      </c>
      <c r="I481" s="793">
        <f t="shared" ref="I481:I517" si="16">+H481*C481</f>
        <v>6200</v>
      </c>
      <c r="J481" s="793">
        <v>6200</v>
      </c>
      <c r="K481" s="794">
        <v>0</v>
      </c>
      <c r="L481" s="794">
        <v>0</v>
      </c>
      <c r="M481" s="464" t="s">
        <v>1024</v>
      </c>
    </row>
    <row r="482" spans="1:13" s="496" customFormat="1" ht="60" x14ac:dyDescent="0.2">
      <c r="A482" s="1364"/>
      <c r="B482" s="480" t="s">
        <v>1000</v>
      </c>
      <c r="C482" s="481">
        <v>1</v>
      </c>
      <c r="D482" s="481" t="s">
        <v>822</v>
      </c>
      <c r="E482" s="481">
        <v>298</v>
      </c>
      <c r="F482" s="481" t="s">
        <v>875</v>
      </c>
      <c r="G482" s="481">
        <v>11</v>
      </c>
      <c r="H482" s="482">
        <v>4900</v>
      </c>
      <c r="I482" s="482">
        <f t="shared" si="16"/>
        <v>4900</v>
      </c>
      <c r="J482" s="482">
        <v>4900</v>
      </c>
      <c r="K482" s="774">
        <v>0</v>
      </c>
      <c r="L482" s="774">
        <v>0</v>
      </c>
      <c r="M482" s="463" t="s">
        <v>1024</v>
      </c>
    </row>
    <row r="483" spans="1:13" s="496" customFormat="1" ht="45" x14ac:dyDescent="0.2">
      <c r="A483" s="1364"/>
      <c r="B483" s="484" t="s">
        <v>1001</v>
      </c>
      <c r="C483" s="486">
        <v>3</v>
      </c>
      <c r="D483" s="486" t="s">
        <v>1002</v>
      </c>
      <c r="E483" s="486">
        <v>261</v>
      </c>
      <c r="F483" s="486">
        <v>122603</v>
      </c>
      <c r="G483" s="486">
        <v>11</v>
      </c>
      <c r="H483" s="793">
        <v>2600</v>
      </c>
      <c r="I483" s="793">
        <f t="shared" si="16"/>
        <v>7800</v>
      </c>
      <c r="J483" s="793">
        <v>7800</v>
      </c>
      <c r="K483" s="794">
        <v>0</v>
      </c>
      <c r="L483" s="794">
        <v>0</v>
      </c>
      <c r="M483" s="464" t="s">
        <v>1024</v>
      </c>
    </row>
    <row r="484" spans="1:13" s="496" customFormat="1" ht="45" x14ac:dyDescent="0.2">
      <c r="A484" s="1364"/>
      <c r="B484" s="480" t="s">
        <v>1003</v>
      </c>
      <c r="C484" s="481">
        <v>3</v>
      </c>
      <c r="D484" s="481" t="s">
        <v>1002</v>
      </c>
      <c r="E484" s="481">
        <v>261</v>
      </c>
      <c r="F484" s="481">
        <v>130098</v>
      </c>
      <c r="G484" s="481">
        <v>11</v>
      </c>
      <c r="H484" s="482">
        <v>2600</v>
      </c>
      <c r="I484" s="482">
        <f t="shared" si="16"/>
        <v>7800</v>
      </c>
      <c r="J484" s="482">
        <v>7800</v>
      </c>
      <c r="K484" s="774">
        <v>0</v>
      </c>
      <c r="L484" s="774">
        <v>0</v>
      </c>
      <c r="M484" s="463" t="s">
        <v>1024</v>
      </c>
    </row>
    <row r="485" spans="1:13" s="496" customFormat="1" ht="45" x14ac:dyDescent="0.2">
      <c r="A485" s="1364"/>
      <c r="B485" s="484" t="s">
        <v>1004</v>
      </c>
      <c r="C485" s="486">
        <v>3</v>
      </c>
      <c r="D485" s="486" t="s">
        <v>1002</v>
      </c>
      <c r="E485" s="486">
        <v>261</v>
      </c>
      <c r="F485" s="486">
        <v>130099</v>
      </c>
      <c r="G485" s="486">
        <v>11</v>
      </c>
      <c r="H485" s="793">
        <v>1400</v>
      </c>
      <c r="I485" s="793">
        <f t="shared" si="16"/>
        <v>4200</v>
      </c>
      <c r="J485" s="793">
        <v>4200</v>
      </c>
      <c r="K485" s="794">
        <v>0</v>
      </c>
      <c r="L485" s="794">
        <v>0</v>
      </c>
      <c r="M485" s="464" t="s">
        <v>1024</v>
      </c>
    </row>
    <row r="486" spans="1:13" s="496" customFormat="1" ht="45" x14ac:dyDescent="0.2">
      <c r="A486" s="1364"/>
      <c r="B486" s="480" t="s">
        <v>1005</v>
      </c>
      <c r="C486" s="481">
        <v>3</v>
      </c>
      <c r="D486" s="481" t="s">
        <v>1002</v>
      </c>
      <c r="E486" s="481">
        <v>261</v>
      </c>
      <c r="F486" s="481">
        <v>130099</v>
      </c>
      <c r="G486" s="481">
        <v>11</v>
      </c>
      <c r="H486" s="482">
        <v>1000</v>
      </c>
      <c r="I486" s="482">
        <f t="shared" si="16"/>
        <v>3000</v>
      </c>
      <c r="J486" s="482">
        <v>3000</v>
      </c>
      <c r="K486" s="774">
        <v>0</v>
      </c>
      <c r="L486" s="774">
        <v>0</v>
      </c>
      <c r="M486" s="463" t="s">
        <v>1024</v>
      </c>
    </row>
    <row r="487" spans="1:13" s="496" customFormat="1" ht="45" x14ac:dyDescent="0.2">
      <c r="A487" s="1364"/>
      <c r="B487" s="484" t="s">
        <v>1006</v>
      </c>
      <c r="C487" s="486">
        <v>3</v>
      </c>
      <c r="D487" s="486" t="s">
        <v>1002</v>
      </c>
      <c r="E487" s="486">
        <v>261</v>
      </c>
      <c r="F487" s="486">
        <v>130081</v>
      </c>
      <c r="G487" s="486">
        <v>11</v>
      </c>
      <c r="H487" s="793">
        <v>1000</v>
      </c>
      <c r="I487" s="793">
        <f t="shared" si="16"/>
        <v>3000</v>
      </c>
      <c r="J487" s="793">
        <v>3000</v>
      </c>
      <c r="K487" s="794">
        <v>0</v>
      </c>
      <c r="L487" s="794">
        <v>0</v>
      </c>
      <c r="M487" s="464" t="s">
        <v>1024</v>
      </c>
    </row>
    <row r="488" spans="1:13" s="496" customFormat="1" ht="45" x14ac:dyDescent="0.2">
      <c r="A488" s="1364"/>
      <c r="B488" s="480" t="s">
        <v>1007</v>
      </c>
      <c r="C488" s="481">
        <v>3</v>
      </c>
      <c r="D488" s="481" t="s">
        <v>1002</v>
      </c>
      <c r="E488" s="481">
        <v>261</v>
      </c>
      <c r="F488" s="481">
        <v>130077</v>
      </c>
      <c r="G488" s="481">
        <v>11</v>
      </c>
      <c r="H488" s="482">
        <v>2000</v>
      </c>
      <c r="I488" s="482">
        <f t="shared" si="16"/>
        <v>6000</v>
      </c>
      <c r="J488" s="482">
        <v>6000</v>
      </c>
      <c r="K488" s="774">
        <v>0</v>
      </c>
      <c r="L488" s="774">
        <v>0</v>
      </c>
      <c r="M488" s="463" t="s">
        <v>1024</v>
      </c>
    </row>
    <row r="489" spans="1:13" s="496" customFormat="1" ht="45" x14ac:dyDescent="0.2">
      <c r="A489" s="1364"/>
      <c r="B489" s="484" t="s">
        <v>1008</v>
      </c>
      <c r="C489" s="486">
        <v>3</v>
      </c>
      <c r="D489" s="486" t="s">
        <v>1002</v>
      </c>
      <c r="E489" s="486">
        <v>261</v>
      </c>
      <c r="F489" s="486" t="s">
        <v>1223</v>
      </c>
      <c r="G489" s="486">
        <v>11</v>
      </c>
      <c r="H489" s="793">
        <v>1000</v>
      </c>
      <c r="I489" s="793">
        <f t="shared" si="16"/>
        <v>3000</v>
      </c>
      <c r="J489" s="793">
        <v>3000</v>
      </c>
      <c r="K489" s="794">
        <v>0</v>
      </c>
      <c r="L489" s="794">
        <v>0</v>
      </c>
      <c r="M489" s="464" t="s">
        <v>1024</v>
      </c>
    </row>
    <row r="490" spans="1:13" s="496" customFormat="1" ht="45" x14ac:dyDescent="0.2">
      <c r="A490" s="1364"/>
      <c r="B490" s="480" t="s">
        <v>1009</v>
      </c>
      <c r="C490" s="481">
        <v>3</v>
      </c>
      <c r="D490" s="481" t="s">
        <v>1002</v>
      </c>
      <c r="E490" s="481">
        <v>261</v>
      </c>
      <c r="F490" s="481">
        <v>130074</v>
      </c>
      <c r="G490" s="481">
        <v>11</v>
      </c>
      <c r="H490" s="482">
        <v>2000</v>
      </c>
      <c r="I490" s="482">
        <f t="shared" si="16"/>
        <v>6000</v>
      </c>
      <c r="J490" s="482">
        <v>6000</v>
      </c>
      <c r="K490" s="774">
        <v>0</v>
      </c>
      <c r="L490" s="774">
        <v>0</v>
      </c>
      <c r="M490" s="463" t="s">
        <v>1024</v>
      </c>
    </row>
    <row r="491" spans="1:13" s="496" customFormat="1" ht="75" x14ac:dyDescent="0.2">
      <c r="A491" s="1364"/>
      <c r="B491" s="484" t="s">
        <v>1010</v>
      </c>
      <c r="C491" s="486">
        <v>3</v>
      </c>
      <c r="D491" s="486" t="s">
        <v>1011</v>
      </c>
      <c r="E491" s="486">
        <v>295</v>
      </c>
      <c r="F491" s="486">
        <v>50715</v>
      </c>
      <c r="G491" s="486">
        <v>11</v>
      </c>
      <c r="H491" s="793">
        <v>900</v>
      </c>
      <c r="I491" s="793">
        <f t="shared" si="16"/>
        <v>2700</v>
      </c>
      <c r="J491" s="793">
        <v>2700</v>
      </c>
      <c r="K491" s="794">
        <v>0</v>
      </c>
      <c r="L491" s="794">
        <v>0</v>
      </c>
      <c r="M491" s="464" t="s">
        <v>1024</v>
      </c>
    </row>
    <row r="492" spans="1:13" s="496" customFormat="1" ht="45" x14ac:dyDescent="0.2">
      <c r="A492" s="1364"/>
      <c r="B492" s="480" t="s">
        <v>1012</v>
      </c>
      <c r="C492" s="481">
        <v>1</v>
      </c>
      <c r="D492" s="481" t="s">
        <v>901</v>
      </c>
      <c r="E492" s="481">
        <v>261</v>
      </c>
      <c r="F492" s="481">
        <v>42843</v>
      </c>
      <c r="G492" s="481">
        <v>11</v>
      </c>
      <c r="H492" s="482">
        <v>7500</v>
      </c>
      <c r="I492" s="482">
        <f t="shared" si="16"/>
        <v>7500</v>
      </c>
      <c r="J492" s="482">
        <v>7500</v>
      </c>
      <c r="K492" s="774">
        <v>0</v>
      </c>
      <c r="L492" s="774">
        <v>0</v>
      </c>
      <c r="M492" s="463" t="s">
        <v>1024</v>
      </c>
    </row>
    <row r="493" spans="1:13" s="496" customFormat="1" ht="45" x14ac:dyDescent="0.2">
      <c r="A493" s="1364"/>
      <c r="B493" s="484" t="s">
        <v>1013</v>
      </c>
      <c r="C493" s="486">
        <v>1</v>
      </c>
      <c r="D493" s="486" t="s">
        <v>901</v>
      </c>
      <c r="E493" s="486">
        <v>261</v>
      </c>
      <c r="F493" s="486">
        <v>44859</v>
      </c>
      <c r="G493" s="486">
        <v>11</v>
      </c>
      <c r="H493" s="793">
        <v>3000</v>
      </c>
      <c r="I493" s="793">
        <f t="shared" si="16"/>
        <v>3000</v>
      </c>
      <c r="J493" s="793">
        <v>0</v>
      </c>
      <c r="K493" s="794">
        <v>3000</v>
      </c>
      <c r="L493" s="794">
        <v>0</v>
      </c>
      <c r="M493" s="464" t="s">
        <v>1024</v>
      </c>
    </row>
    <row r="494" spans="1:13" s="496" customFormat="1" ht="45" x14ac:dyDescent="0.2">
      <c r="A494" s="1364"/>
      <c r="B494" s="480" t="s">
        <v>1343</v>
      </c>
      <c r="C494" s="481">
        <v>1</v>
      </c>
      <c r="D494" s="481" t="s">
        <v>1154</v>
      </c>
      <c r="E494" s="481">
        <v>163</v>
      </c>
      <c r="F494" s="481"/>
      <c r="G494" s="481">
        <v>11</v>
      </c>
      <c r="H494" s="482">
        <v>4300</v>
      </c>
      <c r="I494" s="482">
        <f t="shared" si="16"/>
        <v>4300</v>
      </c>
      <c r="J494" s="482">
        <v>0</v>
      </c>
      <c r="K494" s="774">
        <v>4300</v>
      </c>
      <c r="L494" s="774">
        <v>0</v>
      </c>
      <c r="M494" s="463" t="s">
        <v>1024</v>
      </c>
    </row>
    <row r="495" spans="1:13" s="496" customFormat="1" ht="45" x14ac:dyDescent="0.2">
      <c r="A495" s="1364"/>
      <c r="B495" s="484" t="s">
        <v>1344</v>
      </c>
      <c r="C495" s="486">
        <v>1</v>
      </c>
      <c r="D495" s="486" t="s">
        <v>871</v>
      </c>
      <c r="E495" s="486">
        <v>163</v>
      </c>
      <c r="F495" s="486"/>
      <c r="G495" s="486">
        <v>11</v>
      </c>
      <c r="H495" s="793">
        <v>4400</v>
      </c>
      <c r="I495" s="793">
        <f t="shared" si="16"/>
        <v>4400</v>
      </c>
      <c r="J495" s="793">
        <v>0</v>
      </c>
      <c r="K495" s="794">
        <v>4400</v>
      </c>
      <c r="L495" s="794">
        <v>0</v>
      </c>
      <c r="M495" s="464" t="s">
        <v>1024</v>
      </c>
    </row>
    <row r="496" spans="1:13" s="496" customFormat="1" ht="45" x14ac:dyDescent="0.2">
      <c r="A496" s="1364"/>
      <c r="B496" s="480" t="s">
        <v>1345</v>
      </c>
      <c r="C496" s="481">
        <v>1</v>
      </c>
      <c r="D496" s="481" t="s">
        <v>824</v>
      </c>
      <c r="E496" s="481"/>
      <c r="F496" s="481" t="s">
        <v>875</v>
      </c>
      <c r="G496" s="481">
        <v>11</v>
      </c>
      <c r="H496" s="482">
        <v>3235</v>
      </c>
      <c r="I496" s="482">
        <f t="shared" si="16"/>
        <v>3235</v>
      </c>
      <c r="J496" s="482">
        <v>0</v>
      </c>
      <c r="K496" s="774">
        <v>3235</v>
      </c>
      <c r="L496" s="774">
        <v>0</v>
      </c>
      <c r="M496" s="463" t="s">
        <v>1024</v>
      </c>
    </row>
    <row r="497" spans="1:13" s="496" customFormat="1" ht="45" x14ac:dyDescent="0.2">
      <c r="A497" s="1364"/>
      <c r="B497" s="484" t="s">
        <v>1346</v>
      </c>
      <c r="C497" s="486">
        <v>1</v>
      </c>
      <c r="D497" s="486" t="s">
        <v>1347</v>
      </c>
      <c r="E497" s="486">
        <v>261</v>
      </c>
      <c r="F497" s="486" t="s">
        <v>875</v>
      </c>
      <c r="G497" s="486">
        <v>11</v>
      </c>
      <c r="H497" s="793">
        <v>3235</v>
      </c>
      <c r="I497" s="793">
        <f t="shared" si="16"/>
        <v>3235</v>
      </c>
      <c r="J497" s="794">
        <v>0</v>
      </c>
      <c r="K497" s="794">
        <v>3235</v>
      </c>
      <c r="L497" s="794">
        <v>0</v>
      </c>
      <c r="M497" s="464" t="s">
        <v>1024</v>
      </c>
    </row>
    <row r="498" spans="1:13" s="496" customFormat="1" ht="45" x14ac:dyDescent="0.2">
      <c r="A498" s="1364"/>
      <c r="B498" s="480" t="s">
        <v>1348</v>
      </c>
      <c r="C498" s="481">
        <v>1</v>
      </c>
      <c r="D498" s="481" t="s">
        <v>824</v>
      </c>
      <c r="E498" s="481">
        <v>329</v>
      </c>
      <c r="F498" s="481">
        <v>80406</v>
      </c>
      <c r="G498" s="481">
        <v>11</v>
      </c>
      <c r="H498" s="482">
        <v>300</v>
      </c>
      <c r="I498" s="482">
        <f t="shared" si="16"/>
        <v>300</v>
      </c>
      <c r="J498" s="482">
        <v>0</v>
      </c>
      <c r="K498" s="482">
        <v>300</v>
      </c>
      <c r="L498" s="482">
        <v>0</v>
      </c>
      <c r="M498" s="463" t="s">
        <v>1024</v>
      </c>
    </row>
    <row r="499" spans="1:13" s="496" customFormat="1" ht="45" x14ac:dyDescent="0.2">
      <c r="A499" s="1364"/>
      <c r="B499" s="484" t="s">
        <v>1349</v>
      </c>
      <c r="C499" s="486">
        <v>1</v>
      </c>
      <c r="D499" s="486" t="s">
        <v>824</v>
      </c>
      <c r="E499" s="486">
        <v>261</v>
      </c>
      <c r="F499" s="486" t="s">
        <v>875</v>
      </c>
      <c r="G499" s="486">
        <v>11</v>
      </c>
      <c r="H499" s="793">
        <v>3235</v>
      </c>
      <c r="I499" s="793">
        <f t="shared" si="16"/>
        <v>3235</v>
      </c>
      <c r="J499" s="794">
        <v>0</v>
      </c>
      <c r="K499" s="794">
        <v>3235</v>
      </c>
      <c r="L499" s="794">
        <v>0</v>
      </c>
      <c r="M499" s="464" t="s">
        <v>1024</v>
      </c>
    </row>
    <row r="500" spans="1:13" s="496" customFormat="1" ht="45" x14ac:dyDescent="0.2">
      <c r="A500" s="1364"/>
      <c r="B500" s="480" t="s">
        <v>1350</v>
      </c>
      <c r="C500" s="481">
        <v>12</v>
      </c>
      <c r="D500" s="481" t="s">
        <v>824</v>
      </c>
      <c r="E500" s="481"/>
      <c r="F500" s="481" t="s">
        <v>875</v>
      </c>
      <c r="G500" s="481">
        <v>11</v>
      </c>
      <c r="H500" s="482">
        <v>150</v>
      </c>
      <c r="I500" s="482">
        <f t="shared" si="16"/>
        <v>1800</v>
      </c>
      <c r="J500" s="482">
        <v>0</v>
      </c>
      <c r="K500" s="774">
        <v>1800</v>
      </c>
      <c r="L500" s="774">
        <v>0</v>
      </c>
      <c r="M500" s="463" t="s">
        <v>1024</v>
      </c>
    </row>
    <row r="501" spans="1:13" s="496" customFormat="1" ht="45" x14ac:dyDescent="0.2">
      <c r="A501" s="1364"/>
      <c r="B501" s="484" t="s">
        <v>1351</v>
      </c>
      <c r="C501" s="486">
        <v>3</v>
      </c>
      <c r="D501" s="486" t="s">
        <v>824</v>
      </c>
      <c r="E501" s="486"/>
      <c r="F501" s="486" t="s">
        <v>875</v>
      </c>
      <c r="G501" s="486">
        <v>11</v>
      </c>
      <c r="H501" s="793">
        <v>1200</v>
      </c>
      <c r="I501" s="793">
        <f t="shared" si="16"/>
        <v>3600</v>
      </c>
      <c r="J501" s="793">
        <v>0</v>
      </c>
      <c r="K501" s="794">
        <v>3600</v>
      </c>
      <c r="L501" s="794">
        <v>0</v>
      </c>
      <c r="M501" s="464" t="s">
        <v>1024</v>
      </c>
    </row>
    <row r="502" spans="1:13" s="496" customFormat="1" ht="45" x14ac:dyDescent="0.2">
      <c r="A502" s="1364"/>
      <c r="B502" s="480" t="s">
        <v>1352</v>
      </c>
      <c r="C502" s="481">
        <v>1</v>
      </c>
      <c r="D502" s="481" t="s">
        <v>824</v>
      </c>
      <c r="E502" s="481"/>
      <c r="F502" s="481" t="s">
        <v>875</v>
      </c>
      <c r="G502" s="481">
        <v>11</v>
      </c>
      <c r="H502" s="482">
        <v>4000</v>
      </c>
      <c r="I502" s="482">
        <f t="shared" si="16"/>
        <v>4000</v>
      </c>
      <c r="J502" s="482">
        <v>4000</v>
      </c>
      <c r="K502" s="774">
        <v>0</v>
      </c>
      <c r="L502" s="774">
        <v>0</v>
      </c>
      <c r="M502" s="463" t="s">
        <v>1024</v>
      </c>
    </row>
    <row r="503" spans="1:13" s="496" customFormat="1" ht="45" x14ac:dyDescent="0.2">
      <c r="A503" s="1364"/>
      <c r="B503" s="484" t="s">
        <v>1353</v>
      </c>
      <c r="C503" s="486">
        <v>1</v>
      </c>
      <c r="D503" s="486" t="s">
        <v>871</v>
      </c>
      <c r="E503" s="486">
        <v>168</v>
      </c>
      <c r="F503" s="486" t="s">
        <v>875</v>
      </c>
      <c r="G503" s="486">
        <v>11</v>
      </c>
      <c r="H503" s="793">
        <v>900</v>
      </c>
      <c r="I503" s="793">
        <f t="shared" si="16"/>
        <v>900</v>
      </c>
      <c r="J503" s="793">
        <v>0</v>
      </c>
      <c r="K503" s="794">
        <v>900</v>
      </c>
      <c r="L503" s="794">
        <v>0</v>
      </c>
      <c r="M503" s="464" t="s">
        <v>1024</v>
      </c>
    </row>
    <row r="504" spans="1:13" s="496" customFormat="1" ht="45" x14ac:dyDescent="0.2">
      <c r="A504" s="1364"/>
      <c r="B504" s="480" t="s">
        <v>1354</v>
      </c>
      <c r="C504" s="481">
        <v>1</v>
      </c>
      <c r="D504" s="481" t="s">
        <v>871</v>
      </c>
      <c r="E504" s="481">
        <v>168</v>
      </c>
      <c r="F504" s="481" t="s">
        <v>875</v>
      </c>
      <c r="G504" s="481">
        <v>11</v>
      </c>
      <c r="H504" s="482">
        <v>900</v>
      </c>
      <c r="I504" s="482">
        <f t="shared" si="16"/>
        <v>900</v>
      </c>
      <c r="J504" s="482">
        <v>0</v>
      </c>
      <c r="K504" s="774">
        <v>900</v>
      </c>
      <c r="L504" s="774">
        <v>0</v>
      </c>
      <c r="M504" s="463" t="s">
        <v>1024</v>
      </c>
    </row>
    <row r="505" spans="1:13" s="496" customFormat="1" ht="45" x14ac:dyDescent="0.2">
      <c r="A505" s="1364"/>
      <c r="B505" s="484" t="s">
        <v>894</v>
      </c>
      <c r="C505" s="486">
        <v>1</v>
      </c>
      <c r="D505" s="486" t="s">
        <v>871</v>
      </c>
      <c r="E505" s="486">
        <v>185</v>
      </c>
      <c r="F505" s="486">
        <v>123830</v>
      </c>
      <c r="G505" s="486">
        <v>11</v>
      </c>
      <c r="H505" s="793">
        <v>80000</v>
      </c>
      <c r="I505" s="793">
        <f t="shared" si="16"/>
        <v>80000</v>
      </c>
      <c r="J505" s="793">
        <v>24000</v>
      </c>
      <c r="K505" s="794">
        <v>32000</v>
      </c>
      <c r="L505" s="794">
        <v>24000</v>
      </c>
      <c r="M505" s="464" t="s">
        <v>1024</v>
      </c>
    </row>
    <row r="506" spans="1:13" s="496" customFormat="1" ht="45" x14ac:dyDescent="0.2">
      <c r="A506" s="1364"/>
      <c r="B506" s="480" t="s">
        <v>902</v>
      </c>
      <c r="C506" s="481">
        <v>1</v>
      </c>
      <c r="D506" s="481" t="s">
        <v>901</v>
      </c>
      <c r="E506" s="481">
        <v>261</v>
      </c>
      <c r="F506" s="481">
        <v>35937</v>
      </c>
      <c r="G506" s="481">
        <v>11</v>
      </c>
      <c r="H506" s="482">
        <v>600</v>
      </c>
      <c r="I506" s="482">
        <f t="shared" si="16"/>
        <v>600</v>
      </c>
      <c r="J506" s="482">
        <v>0</v>
      </c>
      <c r="K506" s="774">
        <v>0</v>
      </c>
      <c r="L506" s="774">
        <v>600</v>
      </c>
      <c r="M506" s="463" t="s">
        <v>1024</v>
      </c>
    </row>
    <row r="507" spans="1:13" s="496" customFormat="1" ht="45" x14ac:dyDescent="0.2">
      <c r="A507" s="1364"/>
      <c r="B507" s="484" t="s">
        <v>1355</v>
      </c>
      <c r="C507" s="486">
        <v>8</v>
      </c>
      <c r="D507" s="486" t="s">
        <v>824</v>
      </c>
      <c r="E507" s="486">
        <v>300</v>
      </c>
      <c r="F507" s="486"/>
      <c r="G507" s="486">
        <v>11</v>
      </c>
      <c r="H507" s="793">
        <v>5000</v>
      </c>
      <c r="I507" s="793">
        <f t="shared" si="16"/>
        <v>40000</v>
      </c>
      <c r="J507" s="793">
        <v>20000</v>
      </c>
      <c r="K507" s="794">
        <v>20000</v>
      </c>
      <c r="L507" s="794">
        <v>0</v>
      </c>
      <c r="M507" s="464" t="s">
        <v>1024</v>
      </c>
    </row>
    <row r="508" spans="1:13" s="496" customFormat="1" ht="60" x14ac:dyDescent="0.2">
      <c r="A508" s="1364"/>
      <c r="B508" s="480" t="s">
        <v>969</v>
      </c>
      <c r="C508" s="481">
        <v>1</v>
      </c>
      <c r="D508" s="481" t="s">
        <v>871</v>
      </c>
      <c r="E508" s="481">
        <v>163</v>
      </c>
      <c r="F508" s="481" t="s">
        <v>875</v>
      </c>
      <c r="G508" s="481">
        <v>11</v>
      </c>
      <c r="H508" s="482">
        <v>680</v>
      </c>
      <c r="I508" s="482">
        <f t="shared" si="16"/>
        <v>680</v>
      </c>
      <c r="J508" s="482">
        <v>0</v>
      </c>
      <c r="K508" s="774">
        <v>680</v>
      </c>
      <c r="L508" s="774">
        <v>0</v>
      </c>
      <c r="M508" s="463" t="s">
        <v>1024</v>
      </c>
    </row>
    <row r="509" spans="1:13" s="496" customFormat="1" ht="60" x14ac:dyDescent="0.2">
      <c r="A509" s="1364"/>
      <c r="B509" s="484" t="s">
        <v>970</v>
      </c>
      <c r="C509" s="486">
        <v>1</v>
      </c>
      <c r="D509" s="486" t="s">
        <v>871</v>
      </c>
      <c r="E509" s="486">
        <v>163</v>
      </c>
      <c r="F509" s="486" t="s">
        <v>875</v>
      </c>
      <c r="G509" s="486">
        <v>11</v>
      </c>
      <c r="H509" s="793">
        <v>680</v>
      </c>
      <c r="I509" s="793">
        <f t="shared" si="16"/>
        <v>680</v>
      </c>
      <c r="J509" s="793">
        <v>0</v>
      </c>
      <c r="K509" s="794">
        <v>680</v>
      </c>
      <c r="L509" s="794">
        <v>0</v>
      </c>
      <c r="M509" s="464" t="s">
        <v>1024</v>
      </c>
    </row>
    <row r="510" spans="1:13" s="496" customFormat="1" ht="60" x14ac:dyDescent="0.2">
      <c r="A510" s="1364"/>
      <c r="B510" s="480" t="s">
        <v>971</v>
      </c>
      <c r="C510" s="481">
        <v>1</v>
      </c>
      <c r="D510" s="481" t="s">
        <v>871</v>
      </c>
      <c r="E510" s="481">
        <v>163</v>
      </c>
      <c r="F510" s="481" t="s">
        <v>875</v>
      </c>
      <c r="G510" s="481">
        <v>11</v>
      </c>
      <c r="H510" s="482">
        <v>1500</v>
      </c>
      <c r="I510" s="482">
        <f t="shared" si="16"/>
        <v>1500</v>
      </c>
      <c r="J510" s="482">
        <v>0</v>
      </c>
      <c r="K510" s="774">
        <v>1500</v>
      </c>
      <c r="L510" s="774">
        <v>0</v>
      </c>
      <c r="M510" s="463" t="s">
        <v>1024</v>
      </c>
    </row>
    <row r="511" spans="1:13" s="496" customFormat="1" ht="60" x14ac:dyDescent="0.2">
      <c r="A511" s="1364"/>
      <c r="B511" s="484" t="s">
        <v>994</v>
      </c>
      <c r="C511" s="486">
        <v>1</v>
      </c>
      <c r="D511" s="486" t="s">
        <v>871</v>
      </c>
      <c r="E511" s="486">
        <v>163</v>
      </c>
      <c r="F511" s="486" t="s">
        <v>875</v>
      </c>
      <c r="G511" s="486">
        <v>11</v>
      </c>
      <c r="H511" s="793">
        <v>1000</v>
      </c>
      <c r="I511" s="793">
        <f t="shared" si="16"/>
        <v>1000</v>
      </c>
      <c r="J511" s="793">
        <v>0</v>
      </c>
      <c r="K511" s="794">
        <v>1000</v>
      </c>
      <c r="L511" s="794">
        <v>0</v>
      </c>
      <c r="M511" s="464" t="s">
        <v>1024</v>
      </c>
    </row>
    <row r="512" spans="1:13" s="496" customFormat="1" ht="45" x14ac:dyDescent="0.2">
      <c r="A512" s="1364"/>
      <c r="B512" s="480" t="s">
        <v>995</v>
      </c>
      <c r="C512" s="481">
        <v>15</v>
      </c>
      <c r="D512" s="481" t="s">
        <v>910</v>
      </c>
      <c r="E512" s="481">
        <v>261</v>
      </c>
      <c r="F512" s="481">
        <v>14128</v>
      </c>
      <c r="G512" s="481">
        <v>11</v>
      </c>
      <c r="H512" s="482">
        <v>45</v>
      </c>
      <c r="I512" s="482">
        <f t="shared" si="16"/>
        <v>675</v>
      </c>
      <c r="J512" s="482">
        <v>675</v>
      </c>
      <c r="K512" s="774">
        <v>0</v>
      </c>
      <c r="L512" s="774">
        <v>0</v>
      </c>
      <c r="M512" s="463" t="s">
        <v>1024</v>
      </c>
    </row>
    <row r="513" spans="1:13" s="496" customFormat="1" ht="45" x14ac:dyDescent="0.2">
      <c r="A513" s="1364"/>
      <c r="B513" s="484" t="s">
        <v>1356</v>
      </c>
      <c r="C513" s="486">
        <v>15</v>
      </c>
      <c r="D513" s="486" t="s">
        <v>910</v>
      </c>
      <c r="E513" s="486">
        <v>261</v>
      </c>
      <c r="F513" s="486">
        <v>14128</v>
      </c>
      <c r="G513" s="486">
        <v>11</v>
      </c>
      <c r="H513" s="793">
        <v>50</v>
      </c>
      <c r="I513" s="793">
        <f t="shared" si="16"/>
        <v>750</v>
      </c>
      <c r="J513" s="793">
        <v>750</v>
      </c>
      <c r="K513" s="794">
        <v>0</v>
      </c>
      <c r="L513" s="794">
        <v>0</v>
      </c>
      <c r="M513" s="464" t="s">
        <v>1024</v>
      </c>
    </row>
    <row r="514" spans="1:13" s="496" customFormat="1" ht="90" x14ac:dyDescent="0.2">
      <c r="A514" s="1364"/>
      <c r="B514" s="480" t="s">
        <v>974</v>
      </c>
      <c r="C514" s="481">
        <v>2</v>
      </c>
      <c r="D514" s="481" t="s">
        <v>936</v>
      </c>
      <c r="E514" s="481">
        <v>261</v>
      </c>
      <c r="F514" s="481">
        <v>58646</v>
      </c>
      <c r="G514" s="481">
        <v>11</v>
      </c>
      <c r="H514" s="482">
        <v>12000</v>
      </c>
      <c r="I514" s="482">
        <f t="shared" si="16"/>
        <v>24000</v>
      </c>
      <c r="J514" s="482">
        <v>12000</v>
      </c>
      <c r="K514" s="482">
        <v>0</v>
      </c>
      <c r="L514" s="774">
        <v>12000</v>
      </c>
      <c r="M514" s="463" t="s">
        <v>1024</v>
      </c>
    </row>
    <row r="515" spans="1:13" s="496" customFormat="1" ht="45" x14ac:dyDescent="0.2">
      <c r="A515" s="1364"/>
      <c r="B515" s="484" t="s">
        <v>1357</v>
      </c>
      <c r="C515" s="486">
        <v>1</v>
      </c>
      <c r="D515" s="486" t="s">
        <v>871</v>
      </c>
      <c r="E515" s="486">
        <v>189</v>
      </c>
      <c r="F515" s="486">
        <v>21886</v>
      </c>
      <c r="G515" s="486">
        <v>11</v>
      </c>
      <c r="H515" s="793">
        <v>90000</v>
      </c>
      <c r="I515" s="793">
        <f t="shared" si="16"/>
        <v>90000</v>
      </c>
      <c r="J515" s="793">
        <v>40000</v>
      </c>
      <c r="K515" s="794">
        <v>10000</v>
      </c>
      <c r="L515" s="794">
        <v>40000</v>
      </c>
      <c r="M515" s="464" t="s">
        <v>1024</v>
      </c>
    </row>
    <row r="516" spans="1:13" s="496" customFormat="1" ht="45" x14ac:dyDescent="0.2">
      <c r="A516" s="1364"/>
      <c r="B516" s="480" t="s">
        <v>1358</v>
      </c>
      <c r="C516" s="481">
        <v>1</v>
      </c>
      <c r="D516" s="481" t="s">
        <v>871</v>
      </c>
      <c r="E516" s="481">
        <v>189</v>
      </c>
      <c r="F516" s="481"/>
      <c r="G516" s="481">
        <v>11</v>
      </c>
      <c r="H516" s="482">
        <v>10000</v>
      </c>
      <c r="I516" s="482">
        <f t="shared" si="16"/>
        <v>10000</v>
      </c>
      <c r="J516" s="482"/>
      <c r="K516" s="774">
        <v>0</v>
      </c>
      <c r="L516" s="774">
        <v>10000</v>
      </c>
      <c r="M516" s="463" t="s">
        <v>1024</v>
      </c>
    </row>
    <row r="517" spans="1:13" ht="45.75" thickBot="1" x14ac:dyDescent="0.3">
      <c r="A517" s="1364"/>
      <c r="B517" s="484" t="s">
        <v>1226</v>
      </c>
      <c r="C517" s="486">
        <v>1</v>
      </c>
      <c r="D517" s="486"/>
      <c r="E517" s="486"/>
      <c r="F517" s="486"/>
      <c r="G517" s="486">
        <v>11</v>
      </c>
      <c r="H517" s="793">
        <v>954000</v>
      </c>
      <c r="I517" s="793">
        <f t="shared" si="16"/>
        <v>954000</v>
      </c>
      <c r="J517" s="793">
        <v>318000</v>
      </c>
      <c r="K517" s="794">
        <v>318000</v>
      </c>
      <c r="L517" s="794">
        <v>318000</v>
      </c>
      <c r="M517" s="464" t="s">
        <v>1024</v>
      </c>
    </row>
    <row r="518" spans="1:13" ht="15.75" thickBot="1" x14ac:dyDescent="0.3">
      <c r="A518" s="1365"/>
      <c r="B518" s="1323" t="s">
        <v>791</v>
      </c>
      <c r="C518" s="1324"/>
      <c r="D518" s="1324"/>
      <c r="E518" s="1324"/>
      <c r="F518" s="1324"/>
      <c r="G518" s="1324"/>
      <c r="H518" s="1325"/>
      <c r="I518" s="465">
        <f>+SUM(I352:I517)</f>
        <v>1670710</v>
      </c>
      <c r="J518" s="466">
        <f>+SUM(J352:J517)</f>
        <v>612425</v>
      </c>
      <c r="K518" s="466">
        <f t="shared" ref="K518:L518" si="17">+SUM(K352:K517)</f>
        <v>619425</v>
      </c>
      <c r="L518" s="466">
        <f t="shared" si="17"/>
        <v>438860</v>
      </c>
      <c r="M518" s="498"/>
    </row>
    <row r="519" spans="1:13" ht="15.75" thickBot="1" x14ac:dyDescent="0.3"/>
    <row r="520" spans="1:13" x14ac:dyDescent="0.25">
      <c r="A520" s="1310" t="s">
        <v>19</v>
      </c>
      <c r="B520" s="1311"/>
      <c r="C520" s="1311"/>
      <c r="D520" s="1311"/>
      <c r="E520" s="1311"/>
      <c r="F520" s="1312" t="s">
        <v>862</v>
      </c>
      <c r="G520" s="1312"/>
      <c r="H520" s="1312"/>
      <c r="I520" s="1312"/>
      <c r="J520" s="1312"/>
      <c r="K520" s="1312"/>
      <c r="L520" s="1312"/>
      <c r="M520" s="1313"/>
    </row>
    <row r="521" spans="1:13" x14ac:dyDescent="0.25">
      <c r="A521" s="1314" t="s">
        <v>863</v>
      </c>
      <c r="B521" s="1315"/>
      <c r="C521" s="1315"/>
      <c r="D521" s="1315"/>
      <c r="E521" s="1315"/>
      <c r="F521" s="1316" t="s">
        <v>864</v>
      </c>
      <c r="G521" s="1316"/>
      <c r="H521" s="1316"/>
      <c r="I521" s="1316"/>
      <c r="J521" s="1316"/>
      <c r="K521" s="1316"/>
      <c r="L521" s="1316"/>
      <c r="M521" s="1317"/>
    </row>
    <row r="522" spans="1:13" x14ac:dyDescent="0.25">
      <c r="A522" s="1314" t="s">
        <v>865</v>
      </c>
      <c r="B522" s="1315"/>
      <c r="C522" s="1315"/>
      <c r="D522" s="1315"/>
      <c r="E522" s="1315"/>
      <c r="F522" s="1318" t="str">
        <f>+'[2]SPPD-14 POA'!N13</f>
        <v>Control y manejo de los desechos sólidos en la cuenca del lago de Amatitlán</v>
      </c>
      <c r="G522" s="1318"/>
      <c r="H522" s="1318"/>
      <c r="I522" s="1318"/>
      <c r="J522" s="1318"/>
      <c r="K522" s="1318"/>
      <c r="L522" s="1318"/>
      <c r="M522" s="1319"/>
    </row>
    <row r="523" spans="1:13" ht="15.75" thickBot="1" x14ac:dyDescent="0.3">
      <c r="A523" s="1296" t="s">
        <v>737</v>
      </c>
      <c r="B523" s="1297"/>
      <c r="C523" s="1297"/>
      <c r="D523" s="1297"/>
      <c r="E523" s="1297"/>
      <c r="F523" s="1297"/>
      <c r="G523" s="1297"/>
      <c r="H523" s="1297"/>
      <c r="I523" s="1297"/>
      <c r="J523" s="1297"/>
      <c r="K523" s="1297"/>
      <c r="L523" s="1298"/>
      <c r="M523" s="507" t="s">
        <v>17</v>
      </c>
    </row>
    <row r="524" spans="1:13" x14ac:dyDescent="0.25">
      <c r="A524" s="1299" t="s">
        <v>866</v>
      </c>
      <c r="B524" s="1301" t="s">
        <v>746</v>
      </c>
      <c r="C524" s="1303" t="s">
        <v>747</v>
      </c>
      <c r="D524" s="1303" t="s">
        <v>716</v>
      </c>
      <c r="E524" s="1303" t="s">
        <v>748</v>
      </c>
      <c r="F524" s="1303" t="s">
        <v>749</v>
      </c>
      <c r="G524" s="1303" t="s">
        <v>750</v>
      </c>
      <c r="H524" s="1305" t="s">
        <v>751</v>
      </c>
      <c r="I524" s="1307" t="s">
        <v>752</v>
      </c>
      <c r="J524" s="1309" t="s">
        <v>753</v>
      </c>
      <c r="K524" s="1309"/>
      <c r="L524" s="1309"/>
      <c r="M524" s="1285" t="s">
        <v>754</v>
      </c>
    </row>
    <row r="525" spans="1:13" ht="15.75" thickBot="1" x14ac:dyDescent="0.3">
      <c r="A525" s="1342"/>
      <c r="B525" s="1302"/>
      <c r="C525" s="1304"/>
      <c r="D525" s="1304"/>
      <c r="E525" s="1304"/>
      <c r="F525" s="1304"/>
      <c r="G525" s="1304"/>
      <c r="H525" s="1306"/>
      <c r="I525" s="1308"/>
      <c r="J525" s="479" t="s">
        <v>768</v>
      </c>
      <c r="K525" s="479" t="s">
        <v>769</v>
      </c>
      <c r="L525" s="479" t="s">
        <v>770</v>
      </c>
      <c r="M525" s="1285"/>
    </row>
    <row r="526" spans="1:13" ht="129.75" customHeight="1" thickBot="1" x14ac:dyDescent="0.3">
      <c r="A526" s="680" t="s">
        <v>1416</v>
      </c>
      <c r="B526" s="480" t="s">
        <v>1039</v>
      </c>
      <c r="C526" s="481">
        <v>100</v>
      </c>
      <c r="D526" s="481" t="s">
        <v>822</v>
      </c>
      <c r="E526" s="481">
        <v>211</v>
      </c>
      <c r="F526" s="481">
        <v>75594</v>
      </c>
      <c r="G526" s="481">
        <v>11</v>
      </c>
      <c r="H526" s="482">
        <v>35</v>
      </c>
      <c r="I526" s="482">
        <f>+H526*C526</f>
        <v>3500</v>
      </c>
      <c r="J526" s="482">
        <v>954.54</v>
      </c>
      <c r="K526" s="774">
        <v>1272.72</v>
      </c>
      <c r="L526" s="774">
        <v>1272.74</v>
      </c>
      <c r="M526" s="463" t="s">
        <v>1155</v>
      </c>
    </row>
    <row r="527" spans="1:13" s="496" customFormat="1" ht="69.75" customHeight="1" x14ac:dyDescent="0.2">
      <c r="A527" s="1358" t="s">
        <v>1422</v>
      </c>
      <c r="B527" s="484" t="s">
        <v>1423</v>
      </c>
      <c r="C527" s="486">
        <v>3</v>
      </c>
      <c r="D527" s="486" t="s">
        <v>871</v>
      </c>
      <c r="E527" s="486">
        <v>167</v>
      </c>
      <c r="F527" s="486" t="s">
        <v>1224</v>
      </c>
      <c r="G527" s="486">
        <v>11</v>
      </c>
      <c r="H527" s="793">
        <v>25000</v>
      </c>
      <c r="I527" s="793">
        <f>+H527*C527</f>
        <v>75000</v>
      </c>
      <c r="J527" s="793">
        <v>25000</v>
      </c>
      <c r="K527" s="794">
        <v>25000</v>
      </c>
      <c r="L527" s="794">
        <v>25000</v>
      </c>
      <c r="M527" s="464" t="s">
        <v>1155</v>
      </c>
    </row>
    <row r="528" spans="1:13" s="496" customFormat="1" ht="69.75" customHeight="1" x14ac:dyDescent="0.2">
      <c r="A528" s="1359"/>
      <c r="B528" s="480" t="s">
        <v>1424</v>
      </c>
      <c r="C528" s="481">
        <v>9</v>
      </c>
      <c r="D528" s="481" t="s">
        <v>871</v>
      </c>
      <c r="E528" s="481">
        <v>165</v>
      </c>
      <c r="F528" s="481" t="s">
        <v>1224</v>
      </c>
      <c r="G528" s="481">
        <v>11</v>
      </c>
      <c r="H528" s="482">
        <v>15000</v>
      </c>
      <c r="I528" s="482">
        <f>H528*C528</f>
        <v>135000</v>
      </c>
      <c r="J528" s="482">
        <v>45000</v>
      </c>
      <c r="K528" s="774">
        <v>45000</v>
      </c>
      <c r="L528" s="774">
        <v>45000</v>
      </c>
      <c r="M528" s="463" t="s">
        <v>1155</v>
      </c>
    </row>
    <row r="529" spans="1:15" s="496" customFormat="1" ht="69.75" customHeight="1" x14ac:dyDescent="0.2">
      <c r="A529" s="1359"/>
      <c r="B529" s="484" t="s">
        <v>1425</v>
      </c>
      <c r="C529" s="486">
        <v>6</v>
      </c>
      <c r="D529" s="486" t="s">
        <v>871</v>
      </c>
      <c r="E529" s="486">
        <v>167</v>
      </c>
      <c r="F529" s="486" t="s">
        <v>1224</v>
      </c>
      <c r="G529" s="486">
        <v>11</v>
      </c>
      <c r="H529" s="793">
        <v>10000</v>
      </c>
      <c r="I529" s="793">
        <f>H529*C529</f>
        <v>60000</v>
      </c>
      <c r="J529" s="793">
        <v>20000</v>
      </c>
      <c r="K529" s="794">
        <v>20000</v>
      </c>
      <c r="L529" s="794">
        <v>20000</v>
      </c>
      <c r="M529" s="464" t="s">
        <v>1155</v>
      </c>
    </row>
    <row r="530" spans="1:15" s="496" customFormat="1" ht="69.75" customHeight="1" x14ac:dyDescent="0.2">
      <c r="A530" s="1359"/>
      <c r="B530" s="480" t="s">
        <v>1426</v>
      </c>
      <c r="C530" s="481">
        <v>2</v>
      </c>
      <c r="D530" s="481" t="s">
        <v>871</v>
      </c>
      <c r="E530" s="481">
        <v>167</v>
      </c>
      <c r="F530" s="481" t="s">
        <v>1224</v>
      </c>
      <c r="G530" s="481">
        <v>11</v>
      </c>
      <c r="H530" s="482">
        <v>20000</v>
      </c>
      <c r="I530" s="482">
        <f>H530*C530</f>
        <v>40000</v>
      </c>
      <c r="J530" s="482">
        <v>20000</v>
      </c>
      <c r="K530" s="774">
        <v>20000</v>
      </c>
      <c r="L530" s="774">
        <v>0</v>
      </c>
      <c r="M530" s="463" t="s">
        <v>1155</v>
      </c>
    </row>
    <row r="531" spans="1:15" s="496" customFormat="1" ht="69.75" customHeight="1" x14ac:dyDescent="0.2">
      <c r="A531" s="1359"/>
      <c r="B531" s="484" t="s">
        <v>1427</v>
      </c>
      <c r="C531" s="486">
        <v>30</v>
      </c>
      <c r="D531" s="486" t="s">
        <v>1428</v>
      </c>
      <c r="E531" s="486">
        <v>286</v>
      </c>
      <c r="F531" s="486">
        <v>80792</v>
      </c>
      <c r="G531" s="486">
        <v>11</v>
      </c>
      <c r="H531" s="793">
        <v>85</v>
      </c>
      <c r="I531" s="793">
        <v>2550</v>
      </c>
      <c r="J531" s="793">
        <v>2550</v>
      </c>
      <c r="K531" s="794">
        <v>0</v>
      </c>
      <c r="L531" s="794">
        <v>0</v>
      </c>
      <c r="M531" s="464" t="s">
        <v>1155</v>
      </c>
    </row>
    <row r="532" spans="1:15" s="496" customFormat="1" ht="69.75" customHeight="1" x14ac:dyDescent="0.2">
      <c r="A532" s="1359"/>
      <c r="B532" s="480" t="s">
        <v>1429</v>
      </c>
      <c r="C532" s="481">
        <v>30</v>
      </c>
      <c r="D532" s="481" t="s">
        <v>1428</v>
      </c>
      <c r="E532" s="481">
        <v>214</v>
      </c>
      <c r="F532" s="481">
        <v>60180</v>
      </c>
      <c r="G532" s="481">
        <v>11</v>
      </c>
      <c r="H532" s="482">
        <v>55</v>
      </c>
      <c r="I532" s="482">
        <v>1650</v>
      </c>
      <c r="J532" s="482">
        <v>1650</v>
      </c>
      <c r="K532" s="774">
        <v>0</v>
      </c>
      <c r="L532" s="774">
        <v>0</v>
      </c>
      <c r="M532" s="463" t="s">
        <v>1155</v>
      </c>
    </row>
    <row r="533" spans="1:15" s="496" customFormat="1" ht="69.75" customHeight="1" x14ac:dyDescent="0.2">
      <c r="A533" s="1359"/>
      <c r="B533" s="484" t="s">
        <v>1430</v>
      </c>
      <c r="C533" s="486">
        <v>60</v>
      </c>
      <c r="D533" s="486" t="s">
        <v>1428</v>
      </c>
      <c r="E533" s="486">
        <v>292</v>
      </c>
      <c r="F533" s="486">
        <v>85628</v>
      </c>
      <c r="G533" s="486">
        <v>11</v>
      </c>
      <c r="H533" s="793">
        <v>20</v>
      </c>
      <c r="I533" s="793">
        <v>1200</v>
      </c>
      <c r="J533" s="793">
        <v>1200</v>
      </c>
      <c r="K533" s="794">
        <v>0</v>
      </c>
      <c r="L533" s="794">
        <v>0</v>
      </c>
      <c r="M533" s="464" t="s">
        <v>1155</v>
      </c>
    </row>
    <row r="534" spans="1:15" s="496" customFormat="1" ht="69.75" customHeight="1" x14ac:dyDescent="0.2">
      <c r="A534" s="1359"/>
      <c r="B534" s="480" t="s">
        <v>1431</v>
      </c>
      <c r="C534" s="481">
        <v>30</v>
      </c>
      <c r="D534" s="481" t="s">
        <v>1428</v>
      </c>
      <c r="E534" s="481">
        <v>286</v>
      </c>
      <c r="F534" s="481">
        <v>3647</v>
      </c>
      <c r="G534" s="481">
        <v>11</v>
      </c>
      <c r="H534" s="482">
        <v>400</v>
      </c>
      <c r="I534" s="482">
        <v>12000</v>
      </c>
      <c r="J534" s="482">
        <v>12000</v>
      </c>
      <c r="K534" s="774">
        <v>0</v>
      </c>
      <c r="L534" s="774">
        <v>0</v>
      </c>
      <c r="M534" s="463" t="s">
        <v>1155</v>
      </c>
    </row>
    <row r="535" spans="1:15" s="496" customFormat="1" ht="69.75" customHeight="1" x14ac:dyDescent="0.2">
      <c r="A535" s="1359"/>
      <c r="B535" s="484" t="s">
        <v>1432</v>
      </c>
      <c r="C535" s="486">
        <v>50</v>
      </c>
      <c r="D535" s="486" t="s">
        <v>1428</v>
      </c>
      <c r="E535" s="486">
        <v>233</v>
      </c>
      <c r="F535" s="486">
        <v>128971</v>
      </c>
      <c r="G535" s="486">
        <v>11</v>
      </c>
      <c r="H535" s="793">
        <v>75</v>
      </c>
      <c r="I535" s="793">
        <v>3750</v>
      </c>
      <c r="J535" s="793">
        <v>3750</v>
      </c>
      <c r="K535" s="794">
        <v>0</v>
      </c>
      <c r="L535" s="794">
        <v>0</v>
      </c>
      <c r="M535" s="464" t="s">
        <v>1155</v>
      </c>
    </row>
    <row r="536" spans="1:15" s="496" customFormat="1" ht="69.75" customHeight="1" x14ac:dyDescent="0.2">
      <c r="A536" s="1359"/>
      <c r="B536" s="480" t="s">
        <v>1433</v>
      </c>
      <c r="C536" s="481">
        <v>50</v>
      </c>
      <c r="D536" s="481" t="s">
        <v>1428</v>
      </c>
      <c r="E536" s="481">
        <v>233</v>
      </c>
      <c r="F536" s="481">
        <v>52695</v>
      </c>
      <c r="G536" s="481">
        <v>11</v>
      </c>
      <c r="H536" s="482">
        <v>125</v>
      </c>
      <c r="I536" s="482">
        <v>6250</v>
      </c>
      <c r="J536" s="482">
        <v>6250</v>
      </c>
      <c r="K536" s="774">
        <v>0</v>
      </c>
      <c r="L536" s="774">
        <v>0</v>
      </c>
      <c r="M536" s="463" t="s">
        <v>1155</v>
      </c>
    </row>
    <row r="537" spans="1:15" s="496" customFormat="1" ht="69.75" customHeight="1" x14ac:dyDescent="0.2">
      <c r="A537" s="1359"/>
      <c r="B537" s="484" t="s">
        <v>1434</v>
      </c>
      <c r="C537" s="486">
        <v>10</v>
      </c>
      <c r="D537" s="486" t="s">
        <v>1428</v>
      </c>
      <c r="E537" s="486">
        <v>297</v>
      </c>
      <c r="F537" s="486">
        <v>73236</v>
      </c>
      <c r="G537" s="486">
        <v>11</v>
      </c>
      <c r="H537" s="793">
        <v>150</v>
      </c>
      <c r="I537" s="793">
        <v>1500</v>
      </c>
      <c r="J537" s="793">
        <v>1500</v>
      </c>
      <c r="K537" s="794">
        <v>0</v>
      </c>
      <c r="L537" s="794">
        <v>0</v>
      </c>
      <c r="M537" s="464" t="s">
        <v>1155</v>
      </c>
    </row>
    <row r="538" spans="1:15" s="496" customFormat="1" ht="69.75" customHeight="1" x14ac:dyDescent="0.2">
      <c r="A538" s="1359"/>
      <c r="B538" s="480" t="s">
        <v>1435</v>
      </c>
      <c r="C538" s="481">
        <v>50</v>
      </c>
      <c r="D538" s="481" t="s">
        <v>1428</v>
      </c>
      <c r="E538" s="481">
        <v>286</v>
      </c>
      <c r="F538" s="481">
        <v>44734</v>
      </c>
      <c r="G538" s="481">
        <v>11</v>
      </c>
      <c r="H538" s="482">
        <v>45</v>
      </c>
      <c r="I538" s="482">
        <v>2250</v>
      </c>
      <c r="J538" s="482">
        <v>2250</v>
      </c>
      <c r="K538" s="774">
        <v>0</v>
      </c>
      <c r="L538" s="774">
        <v>0</v>
      </c>
      <c r="M538" s="463" t="s">
        <v>1155</v>
      </c>
    </row>
    <row r="539" spans="1:15" s="496" customFormat="1" ht="69.75" customHeight="1" x14ac:dyDescent="0.2">
      <c r="A539" s="1359"/>
      <c r="B539" s="484" t="s">
        <v>1436</v>
      </c>
      <c r="C539" s="486">
        <v>150</v>
      </c>
      <c r="D539" s="486" t="s">
        <v>1428</v>
      </c>
      <c r="E539" s="486">
        <v>286</v>
      </c>
      <c r="F539" s="486">
        <v>19962</v>
      </c>
      <c r="G539" s="486">
        <v>11</v>
      </c>
      <c r="H539" s="793">
        <v>15</v>
      </c>
      <c r="I539" s="793">
        <v>2250</v>
      </c>
      <c r="J539" s="793">
        <v>2250</v>
      </c>
      <c r="K539" s="794">
        <v>0</v>
      </c>
      <c r="L539" s="794">
        <v>0</v>
      </c>
      <c r="M539" s="464" t="s">
        <v>1155</v>
      </c>
    </row>
    <row r="540" spans="1:15" s="496" customFormat="1" ht="69.75" customHeight="1" x14ac:dyDescent="0.2">
      <c r="A540" s="1359"/>
      <c r="B540" s="480" t="s">
        <v>1437</v>
      </c>
      <c r="C540" s="481">
        <v>50</v>
      </c>
      <c r="D540" s="481" t="s">
        <v>1428</v>
      </c>
      <c r="E540" s="481">
        <v>252</v>
      </c>
      <c r="F540" s="481">
        <v>82925</v>
      </c>
      <c r="G540" s="481">
        <v>11</v>
      </c>
      <c r="H540" s="482">
        <v>40</v>
      </c>
      <c r="I540" s="482">
        <v>2000</v>
      </c>
      <c r="J540" s="482">
        <v>2000</v>
      </c>
      <c r="K540" s="774">
        <v>0</v>
      </c>
      <c r="L540" s="774">
        <v>0</v>
      </c>
      <c r="M540" s="463" t="s">
        <v>1155</v>
      </c>
    </row>
    <row r="541" spans="1:15" s="496" customFormat="1" ht="69.75" customHeight="1" x14ac:dyDescent="0.2">
      <c r="A541" s="1359"/>
      <c r="B541" s="484" t="s">
        <v>1438</v>
      </c>
      <c r="C541" s="486">
        <v>30</v>
      </c>
      <c r="D541" s="486" t="s">
        <v>1428</v>
      </c>
      <c r="E541" s="486"/>
      <c r="F541" s="486"/>
      <c r="G541" s="486">
        <v>11</v>
      </c>
      <c r="H541" s="793">
        <v>240</v>
      </c>
      <c r="I541" s="793">
        <v>7200</v>
      </c>
      <c r="J541" s="793">
        <v>7200</v>
      </c>
      <c r="K541" s="794">
        <v>0</v>
      </c>
      <c r="L541" s="794">
        <v>0</v>
      </c>
      <c r="M541" s="464" t="s">
        <v>1155</v>
      </c>
    </row>
    <row r="542" spans="1:15" s="496" customFormat="1" ht="69.75" customHeight="1" x14ac:dyDescent="0.2">
      <c r="A542" s="1359"/>
      <c r="B542" s="480" t="s">
        <v>1439</v>
      </c>
      <c r="C542" s="481">
        <v>2</v>
      </c>
      <c r="D542" s="481" t="s">
        <v>822</v>
      </c>
      <c r="E542" s="481">
        <v>286</v>
      </c>
      <c r="F542" s="481">
        <v>46380</v>
      </c>
      <c r="G542" s="481">
        <v>11</v>
      </c>
      <c r="H542" s="482">
        <v>650</v>
      </c>
      <c r="I542" s="482">
        <f t="shared" ref="I542:I547" si="18">H542*C542</f>
        <v>1300</v>
      </c>
      <c r="J542" s="482">
        <v>1300</v>
      </c>
      <c r="K542" s="774">
        <v>0</v>
      </c>
      <c r="L542" s="774">
        <v>0</v>
      </c>
      <c r="M542" s="463" t="s">
        <v>1155</v>
      </c>
    </row>
    <row r="543" spans="1:15" s="496" customFormat="1" ht="69.75" customHeight="1" x14ac:dyDescent="0.2">
      <c r="A543" s="1360"/>
      <c r="B543" s="484" t="s">
        <v>1440</v>
      </c>
      <c r="C543" s="486">
        <v>2</v>
      </c>
      <c r="D543" s="486" t="s">
        <v>822</v>
      </c>
      <c r="E543" s="486">
        <v>286</v>
      </c>
      <c r="F543" s="486">
        <v>96264</v>
      </c>
      <c r="G543" s="486">
        <v>11</v>
      </c>
      <c r="H543" s="793">
        <v>600</v>
      </c>
      <c r="I543" s="793">
        <f t="shared" si="18"/>
        <v>1200</v>
      </c>
      <c r="J543" s="793">
        <v>1200</v>
      </c>
      <c r="K543" s="794">
        <v>0</v>
      </c>
      <c r="L543" s="794">
        <v>0</v>
      </c>
      <c r="M543" s="464" t="s">
        <v>1155</v>
      </c>
    </row>
    <row r="544" spans="1:15" s="496" customFormat="1" ht="69.75" customHeight="1" x14ac:dyDescent="0.2">
      <c r="A544" s="1360"/>
      <c r="B544" s="480" t="s">
        <v>1441</v>
      </c>
      <c r="C544" s="481">
        <v>5</v>
      </c>
      <c r="D544" s="481" t="s">
        <v>822</v>
      </c>
      <c r="E544" s="481">
        <v>329</v>
      </c>
      <c r="F544" s="481">
        <v>37898</v>
      </c>
      <c r="G544" s="481">
        <v>11</v>
      </c>
      <c r="H544" s="482">
        <v>750</v>
      </c>
      <c r="I544" s="482">
        <f t="shared" si="18"/>
        <v>3750</v>
      </c>
      <c r="J544" s="482">
        <v>3750</v>
      </c>
      <c r="K544" s="774">
        <v>0</v>
      </c>
      <c r="L544" s="774"/>
      <c r="M544" s="463" t="s">
        <v>1155</v>
      </c>
      <c r="O544" s="748"/>
    </row>
    <row r="545" spans="1:16" s="496" customFormat="1" ht="69.75" customHeight="1" x14ac:dyDescent="0.2">
      <c r="A545" s="1360"/>
      <c r="B545" s="484" t="s">
        <v>1442</v>
      </c>
      <c r="C545" s="486">
        <v>75</v>
      </c>
      <c r="D545" s="486" t="s">
        <v>871</v>
      </c>
      <c r="E545" s="486"/>
      <c r="F545" s="486"/>
      <c r="G545" s="486">
        <v>11</v>
      </c>
      <c r="H545" s="793">
        <v>500</v>
      </c>
      <c r="I545" s="793">
        <f t="shared" si="18"/>
        <v>37500</v>
      </c>
      <c r="J545" s="793">
        <v>12500</v>
      </c>
      <c r="K545" s="794">
        <v>12500</v>
      </c>
      <c r="L545" s="794">
        <v>12500</v>
      </c>
      <c r="M545" s="464" t="s">
        <v>1155</v>
      </c>
    </row>
    <row r="546" spans="1:16" s="496" customFormat="1" ht="69.75" customHeight="1" x14ac:dyDescent="0.2">
      <c r="A546" s="1360"/>
      <c r="B546" s="480" t="s">
        <v>1443</v>
      </c>
      <c r="C546" s="481">
        <v>1</v>
      </c>
      <c r="D546" s="481" t="s">
        <v>1055</v>
      </c>
      <c r="E546" s="481"/>
      <c r="F546" s="481"/>
      <c r="G546" s="481">
        <v>31</v>
      </c>
      <c r="H546" s="482">
        <v>22000</v>
      </c>
      <c r="I546" s="482">
        <f t="shared" si="18"/>
        <v>22000</v>
      </c>
      <c r="J546" s="482">
        <v>22000</v>
      </c>
      <c r="K546" s="774">
        <v>0</v>
      </c>
      <c r="L546" s="774">
        <v>0</v>
      </c>
      <c r="M546" s="463" t="s">
        <v>1155</v>
      </c>
    </row>
    <row r="547" spans="1:16" s="496" customFormat="1" ht="90" customHeight="1" x14ac:dyDescent="0.2">
      <c r="A547" s="1360"/>
      <c r="B547" s="480" t="s">
        <v>1443</v>
      </c>
      <c r="C547" s="481">
        <v>1</v>
      </c>
      <c r="D547" s="481" t="s">
        <v>1055</v>
      </c>
      <c r="E547" s="481"/>
      <c r="F547" s="481"/>
      <c r="G547" s="481">
        <v>11</v>
      </c>
      <c r="H547" s="482">
        <f>50000-22000</f>
        <v>28000</v>
      </c>
      <c r="I547" s="482">
        <f t="shared" si="18"/>
        <v>28000</v>
      </c>
      <c r="J547" s="482">
        <v>28000</v>
      </c>
      <c r="K547" s="774">
        <v>0</v>
      </c>
      <c r="L547" s="774">
        <v>0</v>
      </c>
      <c r="M547" s="463" t="s">
        <v>1155</v>
      </c>
    </row>
    <row r="548" spans="1:16" s="496" customFormat="1" ht="90" customHeight="1" x14ac:dyDescent="0.2">
      <c r="A548" s="1360"/>
      <c r="B548" s="484" t="s">
        <v>1444</v>
      </c>
      <c r="C548" s="486">
        <v>25950</v>
      </c>
      <c r="D548" s="486" t="s">
        <v>1445</v>
      </c>
      <c r="E548" s="486"/>
      <c r="F548" s="486"/>
      <c r="G548" s="486">
        <v>11</v>
      </c>
      <c r="H548" s="793">
        <v>34.635838149999998</v>
      </c>
      <c r="I548" s="793">
        <f>H548*C548-439578</f>
        <v>459221.99999249994</v>
      </c>
      <c r="J548" s="793">
        <v>0</v>
      </c>
      <c r="K548" s="794">
        <f>898799.9999925-439578</f>
        <v>459221.99999249994</v>
      </c>
      <c r="L548" s="794">
        <v>0</v>
      </c>
      <c r="M548" s="464" t="s">
        <v>1155</v>
      </c>
    </row>
    <row r="549" spans="1:16" s="496" customFormat="1" ht="90" customHeight="1" thickBot="1" x14ac:dyDescent="0.25">
      <c r="A549" s="1360"/>
      <c r="B549" s="484" t="s">
        <v>1444</v>
      </c>
      <c r="C549" s="486">
        <v>25950</v>
      </c>
      <c r="D549" s="486" t="s">
        <v>1445</v>
      </c>
      <c r="E549" s="486"/>
      <c r="F549" s="486"/>
      <c r="G549" s="486">
        <v>32</v>
      </c>
      <c r="H549" s="793">
        <v>34.635838149999998</v>
      </c>
      <c r="I549" s="793">
        <v>439578</v>
      </c>
      <c r="J549" s="793">
        <v>0</v>
      </c>
      <c r="K549" s="794">
        <v>439578</v>
      </c>
      <c r="L549" s="794">
        <v>0</v>
      </c>
      <c r="M549" s="464" t="s">
        <v>1155</v>
      </c>
    </row>
    <row r="550" spans="1:16" s="496" customFormat="1" ht="69.75" customHeight="1" x14ac:dyDescent="0.2">
      <c r="A550" s="1358" t="s">
        <v>1229</v>
      </c>
      <c r="B550" s="480" t="s">
        <v>1446</v>
      </c>
      <c r="C550" s="481">
        <v>1830</v>
      </c>
      <c r="D550" s="481" t="s">
        <v>1219</v>
      </c>
      <c r="E550" s="481">
        <v>154</v>
      </c>
      <c r="F550" s="481" t="s">
        <v>1224</v>
      </c>
      <c r="G550" s="481">
        <v>32</v>
      </c>
      <c r="H550" s="482">
        <v>600</v>
      </c>
      <c r="I550" s="482">
        <v>481622</v>
      </c>
      <c r="J550" s="482"/>
      <c r="K550" s="774">
        <v>115622</v>
      </c>
      <c r="L550" s="774">
        <v>366000</v>
      </c>
      <c r="M550" s="463" t="s">
        <v>1155</v>
      </c>
      <c r="N550" s="749"/>
      <c r="O550" s="749"/>
      <c r="P550" s="748"/>
    </row>
    <row r="551" spans="1:16" s="496" customFormat="1" ht="69.75" customHeight="1" x14ac:dyDescent="0.2">
      <c r="A551" s="1361"/>
      <c r="B551" s="480" t="s">
        <v>1446</v>
      </c>
      <c r="C551" s="481">
        <v>1830</v>
      </c>
      <c r="D551" s="481" t="s">
        <v>1219</v>
      </c>
      <c r="E551" s="481">
        <v>154</v>
      </c>
      <c r="F551" s="481" t="s">
        <v>1224</v>
      </c>
      <c r="G551" s="481">
        <v>11</v>
      </c>
      <c r="H551" s="482">
        <v>600</v>
      </c>
      <c r="I551" s="482">
        <f>+H551*C551-481622</f>
        <v>616378</v>
      </c>
      <c r="J551" s="482">
        <v>366000</v>
      </c>
      <c r="K551" s="774">
        <v>250378</v>
      </c>
      <c r="L551" s="774"/>
      <c r="M551" s="463" t="s">
        <v>1155</v>
      </c>
      <c r="N551" s="749"/>
      <c r="O551" s="749"/>
      <c r="P551" s="748"/>
    </row>
    <row r="552" spans="1:16" s="496" customFormat="1" ht="69.75" customHeight="1" thickBot="1" x14ac:dyDescent="0.25">
      <c r="A552" s="1360"/>
      <c r="B552" s="484" t="s">
        <v>1447</v>
      </c>
      <c r="C552" s="486">
        <v>1836</v>
      </c>
      <c r="D552" s="486" t="s">
        <v>1219</v>
      </c>
      <c r="E552" s="486">
        <v>154</v>
      </c>
      <c r="F552" s="486" t="s">
        <v>1224</v>
      </c>
      <c r="G552" s="486">
        <v>32</v>
      </c>
      <c r="H552" s="793">
        <v>800</v>
      </c>
      <c r="I552" s="793">
        <f t="shared" ref="I552" si="19">+H552*C552</f>
        <v>1468800</v>
      </c>
      <c r="J552" s="793">
        <v>489600</v>
      </c>
      <c r="K552" s="794">
        <v>489600</v>
      </c>
      <c r="L552" s="794">
        <v>489600</v>
      </c>
      <c r="M552" s="464" t="s">
        <v>1155</v>
      </c>
      <c r="O552" s="748"/>
      <c r="P552" s="750"/>
    </row>
    <row r="553" spans="1:16" s="496" customFormat="1" ht="69.75" customHeight="1" thickBot="1" x14ac:dyDescent="0.25">
      <c r="A553" s="751" t="s">
        <v>1448</v>
      </c>
      <c r="B553" s="480" t="s">
        <v>1449</v>
      </c>
      <c r="C553" s="481">
        <v>500</v>
      </c>
      <c r="D553" s="481" t="s">
        <v>1445</v>
      </c>
      <c r="E553" s="481">
        <v>223</v>
      </c>
      <c r="F553" s="481">
        <v>41840</v>
      </c>
      <c r="G553" s="481">
        <v>11</v>
      </c>
      <c r="H553" s="482">
        <v>70</v>
      </c>
      <c r="I553" s="482">
        <f>+H553*C553</f>
        <v>35000</v>
      </c>
      <c r="J553" s="482">
        <v>35000</v>
      </c>
      <c r="K553" s="774">
        <v>0</v>
      </c>
      <c r="L553" s="774">
        <v>0</v>
      </c>
      <c r="M553" s="463" t="s">
        <v>1155</v>
      </c>
    </row>
    <row r="554" spans="1:16" s="496" customFormat="1" ht="69.75" customHeight="1" thickBot="1" x14ac:dyDescent="0.25">
      <c r="A554" s="681" t="s">
        <v>1235</v>
      </c>
      <c r="B554" s="484" t="s">
        <v>1450</v>
      </c>
      <c r="C554" s="486">
        <v>150</v>
      </c>
      <c r="D554" s="486" t="s">
        <v>1451</v>
      </c>
      <c r="E554" s="486"/>
      <c r="F554" s="486"/>
      <c r="G554" s="486">
        <v>11</v>
      </c>
      <c r="H554" s="793">
        <v>205</v>
      </c>
      <c r="I554" s="793">
        <f>+H554*C554</f>
        <v>30750</v>
      </c>
      <c r="J554" s="793">
        <v>30750</v>
      </c>
      <c r="K554" s="794">
        <v>0</v>
      </c>
      <c r="L554" s="794">
        <v>0</v>
      </c>
      <c r="M554" s="464" t="s">
        <v>1155</v>
      </c>
    </row>
    <row r="555" spans="1:16" s="496" customFormat="1" ht="69.75" customHeight="1" thickBot="1" x14ac:dyDescent="0.25">
      <c r="A555" s="680" t="s">
        <v>1227</v>
      </c>
      <c r="B555" s="480" t="s">
        <v>1452</v>
      </c>
      <c r="C555" s="481">
        <v>20</v>
      </c>
      <c r="D555" s="481" t="s">
        <v>1183</v>
      </c>
      <c r="E555" s="481">
        <v>295</v>
      </c>
      <c r="F555" s="481">
        <v>67535</v>
      </c>
      <c r="G555" s="481">
        <v>11</v>
      </c>
      <c r="H555" s="482">
        <v>25</v>
      </c>
      <c r="I555" s="482">
        <f t="shared" ref="I555:I563" si="20">+H555*C555</f>
        <v>500</v>
      </c>
      <c r="J555" s="482">
        <v>500</v>
      </c>
      <c r="K555" s="774">
        <v>0</v>
      </c>
      <c r="L555" s="774">
        <v>0</v>
      </c>
      <c r="M555" s="463" t="s">
        <v>1155</v>
      </c>
    </row>
    <row r="556" spans="1:16" s="496" customFormat="1" ht="69.75" customHeight="1" x14ac:dyDescent="0.2">
      <c r="A556" s="1358" t="s">
        <v>1417</v>
      </c>
      <c r="B556" s="484" t="s">
        <v>1453</v>
      </c>
      <c r="C556" s="486">
        <v>5</v>
      </c>
      <c r="D556" s="486" t="s">
        <v>1454</v>
      </c>
      <c r="E556" s="486">
        <v>263</v>
      </c>
      <c r="F556" s="486">
        <v>133314</v>
      </c>
      <c r="G556" s="486">
        <v>11</v>
      </c>
      <c r="H556" s="793">
        <v>100</v>
      </c>
      <c r="I556" s="793">
        <f t="shared" si="20"/>
        <v>500</v>
      </c>
      <c r="J556" s="793">
        <v>500</v>
      </c>
      <c r="K556" s="794">
        <v>0</v>
      </c>
      <c r="L556" s="794">
        <v>0</v>
      </c>
      <c r="M556" s="464" t="s">
        <v>1155</v>
      </c>
      <c r="O556" s="749"/>
      <c r="P556" s="750"/>
    </row>
    <row r="557" spans="1:16" s="496" customFormat="1" ht="69.75" customHeight="1" x14ac:dyDescent="0.2">
      <c r="A557" s="1359"/>
      <c r="B557" s="480" t="s">
        <v>1455</v>
      </c>
      <c r="C557" s="481">
        <v>5</v>
      </c>
      <c r="D557" s="481" t="s">
        <v>1456</v>
      </c>
      <c r="E557" s="481"/>
      <c r="F557" s="481"/>
      <c r="G557" s="481">
        <v>11</v>
      </c>
      <c r="H557" s="482">
        <v>75</v>
      </c>
      <c r="I557" s="482">
        <f t="shared" si="20"/>
        <v>375</v>
      </c>
      <c r="J557" s="482">
        <v>375</v>
      </c>
      <c r="K557" s="774">
        <v>0</v>
      </c>
      <c r="L557" s="774">
        <v>0</v>
      </c>
      <c r="M557" s="463" t="s">
        <v>1155</v>
      </c>
      <c r="O557" s="750"/>
      <c r="P557" s="748"/>
    </row>
    <row r="558" spans="1:16" s="496" customFormat="1" ht="69.75" customHeight="1" x14ac:dyDescent="0.2">
      <c r="A558" s="1359"/>
      <c r="B558" s="484" t="s">
        <v>1457</v>
      </c>
      <c r="C558" s="486">
        <v>5</v>
      </c>
      <c r="D558" s="486" t="s">
        <v>1456</v>
      </c>
      <c r="E558" s="486">
        <v>264</v>
      </c>
      <c r="F558" s="486">
        <v>141163</v>
      </c>
      <c r="G558" s="486">
        <v>11</v>
      </c>
      <c r="H558" s="793">
        <v>125</v>
      </c>
      <c r="I558" s="793">
        <f t="shared" si="20"/>
        <v>625</v>
      </c>
      <c r="J558" s="793">
        <v>625</v>
      </c>
      <c r="K558" s="794">
        <v>0</v>
      </c>
      <c r="L558" s="794">
        <v>0</v>
      </c>
      <c r="M558" s="464" t="s">
        <v>1155</v>
      </c>
    </row>
    <row r="559" spans="1:16" s="496" customFormat="1" ht="69.75" customHeight="1" x14ac:dyDescent="0.2">
      <c r="A559" s="1359"/>
      <c r="B559" s="480" t="s">
        <v>1458</v>
      </c>
      <c r="C559" s="481">
        <v>5</v>
      </c>
      <c r="D559" s="481" t="s">
        <v>1456</v>
      </c>
      <c r="E559" s="481">
        <v>264</v>
      </c>
      <c r="F559" s="481">
        <v>61605</v>
      </c>
      <c r="G559" s="481">
        <v>11</v>
      </c>
      <c r="H559" s="482">
        <v>125</v>
      </c>
      <c r="I559" s="482">
        <f t="shared" si="20"/>
        <v>625</v>
      </c>
      <c r="J559" s="482">
        <v>625</v>
      </c>
      <c r="K559" s="774">
        <v>0</v>
      </c>
      <c r="L559" s="774">
        <v>0</v>
      </c>
      <c r="M559" s="463" t="s">
        <v>1155</v>
      </c>
    </row>
    <row r="560" spans="1:16" s="496" customFormat="1" ht="69.75" customHeight="1" x14ac:dyDescent="0.2">
      <c r="A560" s="1359"/>
      <c r="B560" s="484" t="s">
        <v>1459</v>
      </c>
      <c r="C560" s="486">
        <v>5</v>
      </c>
      <c r="D560" s="486" t="s">
        <v>1454</v>
      </c>
      <c r="E560" s="486">
        <v>263</v>
      </c>
      <c r="F560" s="486">
        <v>2228</v>
      </c>
      <c r="G560" s="486">
        <v>11</v>
      </c>
      <c r="H560" s="793">
        <v>510</v>
      </c>
      <c r="I560" s="793">
        <f t="shared" si="20"/>
        <v>2550</v>
      </c>
      <c r="J560" s="793">
        <v>2550</v>
      </c>
      <c r="K560" s="794">
        <v>0</v>
      </c>
      <c r="L560" s="794">
        <v>0</v>
      </c>
      <c r="M560" s="464" t="s">
        <v>1155</v>
      </c>
    </row>
    <row r="561" spans="1:16" s="496" customFormat="1" ht="69.75" customHeight="1" x14ac:dyDescent="0.2">
      <c r="A561" s="1359"/>
      <c r="B561" s="480">
        <v>320</v>
      </c>
      <c r="C561" s="481">
        <v>5</v>
      </c>
      <c r="D561" s="481" t="s">
        <v>1454</v>
      </c>
      <c r="E561" s="481"/>
      <c r="F561" s="481"/>
      <c r="G561" s="481">
        <v>11</v>
      </c>
      <c r="H561" s="482">
        <v>500</v>
      </c>
      <c r="I561" s="482">
        <f t="shared" si="20"/>
        <v>2500</v>
      </c>
      <c r="J561" s="482">
        <v>2500</v>
      </c>
      <c r="K561" s="774">
        <v>0</v>
      </c>
      <c r="L561" s="774">
        <v>0</v>
      </c>
      <c r="M561" s="463" t="s">
        <v>1155</v>
      </c>
    </row>
    <row r="562" spans="1:16" s="496" customFormat="1" ht="69.75" customHeight="1" x14ac:dyDescent="0.2">
      <c r="A562" s="1360"/>
      <c r="B562" s="484" t="s">
        <v>1460</v>
      </c>
      <c r="C562" s="486">
        <v>1</v>
      </c>
      <c r="D562" s="486" t="s">
        <v>822</v>
      </c>
      <c r="E562" s="486">
        <v>329</v>
      </c>
      <c r="F562" s="486">
        <v>73513</v>
      </c>
      <c r="G562" s="486">
        <v>11</v>
      </c>
      <c r="H562" s="793">
        <v>3986</v>
      </c>
      <c r="I562" s="793">
        <f t="shared" si="20"/>
        <v>3986</v>
      </c>
      <c r="J562" s="793">
        <v>3986</v>
      </c>
      <c r="K562" s="794">
        <v>0</v>
      </c>
      <c r="L562" s="794">
        <v>0</v>
      </c>
      <c r="M562" s="464" t="s">
        <v>1155</v>
      </c>
    </row>
    <row r="563" spans="1:16" s="496" customFormat="1" ht="69.75" customHeight="1" x14ac:dyDescent="0.2">
      <c r="A563" s="1360"/>
      <c r="B563" s="480" t="s">
        <v>1461</v>
      </c>
      <c r="C563" s="481">
        <v>15</v>
      </c>
      <c r="D563" s="481" t="s">
        <v>822</v>
      </c>
      <c r="E563" s="481">
        <v>299</v>
      </c>
      <c r="F563" s="481">
        <v>128404</v>
      </c>
      <c r="G563" s="481">
        <v>11</v>
      </c>
      <c r="H563" s="482">
        <v>150.1</v>
      </c>
      <c r="I563" s="482">
        <f t="shared" si="20"/>
        <v>2251.5</v>
      </c>
      <c r="J563" s="482">
        <v>2251.5</v>
      </c>
      <c r="K563" s="774">
        <v>0</v>
      </c>
      <c r="L563" s="774">
        <v>0</v>
      </c>
      <c r="M563" s="463" t="s">
        <v>1155</v>
      </c>
    </row>
    <row r="564" spans="1:16" s="496" customFormat="1" ht="69.75" customHeight="1" thickBot="1" x14ac:dyDescent="0.25">
      <c r="A564" s="1362"/>
      <c r="B564" s="484" t="s">
        <v>1462</v>
      </c>
      <c r="C564" s="486">
        <v>2</v>
      </c>
      <c r="D564" s="486" t="s">
        <v>871</v>
      </c>
      <c r="E564" s="486"/>
      <c r="F564" s="486"/>
      <c r="G564" s="486">
        <v>11</v>
      </c>
      <c r="H564" s="793">
        <v>5000.25</v>
      </c>
      <c r="I564" s="793">
        <f>H564*C564</f>
        <v>10000.5</v>
      </c>
      <c r="J564" s="793">
        <v>5000.25</v>
      </c>
      <c r="K564" s="794">
        <v>0</v>
      </c>
      <c r="L564" s="794">
        <v>5000.25</v>
      </c>
      <c r="M564" s="464" t="s">
        <v>1155</v>
      </c>
    </row>
    <row r="565" spans="1:16" s="496" customFormat="1" ht="69.75" customHeight="1" thickBot="1" x14ac:dyDescent="0.25">
      <c r="A565" s="682" t="s">
        <v>1418</v>
      </c>
      <c r="B565" s="480" t="s">
        <v>1463</v>
      </c>
      <c r="C565" s="481">
        <v>30</v>
      </c>
      <c r="D565" s="481" t="s">
        <v>1464</v>
      </c>
      <c r="E565" s="481">
        <v>274</v>
      </c>
      <c r="F565" s="481">
        <v>29207</v>
      </c>
      <c r="G565" s="481">
        <v>11</v>
      </c>
      <c r="H565" s="482">
        <v>85</v>
      </c>
      <c r="I565" s="482">
        <f>H565*C565</f>
        <v>2550</v>
      </c>
      <c r="J565" s="482">
        <v>2550</v>
      </c>
      <c r="K565" s="774">
        <v>0</v>
      </c>
      <c r="L565" s="774">
        <v>0</v>
      </c>
      <c r="M565" s="463" t="s">
        <v>1155</v>
      </c>
      <c r="N565" s="749"/>
      <c r="O565" s="749"/>
      <c r="P565" s="748"/>
    </row>
    <row r="566" spans="1:16" ht="67.5" customHeight="1" thickBot="1" x14ac:dyDescent="0.3">
      <c r="A566" s="682"/>
      <c r="B566" s="484" t="s">
        <v>1226</v>
      </c>
      <c r="C566" s="486">
        <v>1</v>
      </c>
      <c r="D566" s="486"/>
      <c r="E566" s="486"/>
      <c r="F566" s="486"/>
      <c r="G566" s="486">
        <v>11</v>
      </c>
      <c r="H566" s="793">
        <v>394800</v>
      </c>
      <c r="I566" s="793">
        <f t="shared" ref="I566" si="21">+H566*C566</f>
        <v>394800</v>
      </c>
      <c r="J566" s="793">
        <v>131600</v>
      </c>
      <c r="K566" s="794">
        <v>131600</v>
      </c>
      <c r="L566" s="794">
        <v>131600</v>
      </c>
      <c r="M566" s="464" t="s">
        <v>1155</v>
      </c>
    </row>
    <row r="567" spans="1:16" ht="15.75" thickBot="1" x14ac:dyDescent="0.3">
      <c r="A567" s="517"/>
      <c r="B567" s="1323" t="s">
        <v>791</v>
      </c>
      <c r="C567" s="1324"/>
      <c r="D567" s="1324"/>
      <c r="E567" s="1324"/>
      <c r="F567" s="1324"/>
      <c r="G567" s="1324"/>
      <c r="H567" s="1325"/>
      <c r="I567" s="465">
        <f>+SUM(I526:I566)</f>
        <v>4402462.9999925001</v>
      </c>
      <c r="J567" s="466">
        <f>+SUM(J526:J566)</f>
        <v>1296717.29</v>
      </c>
      <c r="K567" s="466">
        <f t="shared" ref="K567:L567" si="22">+SUM(K526:K566)</f>
        <v>2009772.7199924998</v>
      </c>
      <c r="L567" s="466">
        <f t="shared" si="22"/>
        <v>1095972.99</v>
      </c>
      <c r="M567" s="498"/>
    </row>
    <row r="568" spans="1:16" ht="15.75" thickBot="1" x14ac:dyDescent="0.3"/>
    <row r="569" spans="1:16" x14ac:dyDescent="0.25">
      <c r="A569" s="1332" t="s">
        <v>19</v>
      </c>
      <c r="B569" s="1333"/>
      <c r="C569" s="1333"/>
      <c r="D569" s="1333"/>
      <c r="E569" s="1333"/>
      <c r="F569" s="1334" t="s">
        <v>862</v>
      </c>
      <c r="G569" s="1334"/>
      <c r="H569" s="1334"/>
      <c r="I569" s="1334"/>
      <c r="J569" s="1334"/>
      <c r="K569" s="1334"/>
      <c r="L569" s="1334"/>
      <c r="M569" s="1335"/>
    </row>
    <row r="570" spans="1:16" x14ac:dyDescent="0.25">
      <c r="A570" s="1336" t="s">
        <v>863</v>
      </c>
      <c r="B570" s="1315"/>
      <c r="C570" s="1315"/>
      <c r="D570" s="1315"/>
      <c r="E570" s="1315"/>
      <c r="F570" s="1316" t="s">
        <v>864</v>
      </c>
      <c r="G570" s="1316"/>
      <c r="H570" s="1316"/>
      <c r="I570" s="1316"/>
      <c r="J570" s="1316"/>
      <c r="K570" s="1316"/>
      <c r="L570" s="1316"/>
      <c r="M570" s="1337"/>
    </row>
    <row r="571" spans="1:16" x14ac:dyDescent="0.25">
      <c r="A571" s="1336" t="s">
        <v>865</v>
      </c>
      <c r="B571" s="1315"/>
      <c r="C571" s="1315"/>
      <c r="D571" s="1315"/>
      <c r="E571" s="1315"/>
      <c r="F571" s="1318" t="str">
        <f>+'[2]SPPD-14 POA'!N14</f>
        <v>Personas capacitadas y sensibilizadas en temas ambientales dirigido al sector formal/no formal</v>
      </c>
      <c r="G571" s="1318"/>
      <c r="H571" s="1318"/>
      <c r="I571" s="1318"/>
      <c r="J571" s="1318"/>
      <c r="K571" s="1318"/>
      <c r="L571" s="1318"/>
      <c r="M571" s="1338"/>
    </row>
    <row r="572" spans="1:16" ht="15.75" thickBot="1" x14ac:dyDescent="0.3">
      <c r="A572" s="1326" t="s">
        <v>737</v>
      </c>
      <c r="B572" s="1297"/>
      <c r="C572" s="1297"/>
      <c r="D572" s="1297"/>
      <c r="E572" s="1297"/>
      <c r="F572" s="1297"/>
      <c r="G572" s="1297"/>
      <c r="H572" s="1297"/>
      <c r="I572" s="1297"/>
      <c r="J572" s="1297"/>
      <c r="K572" s="1297"/>
      <c r="L572" s="1298"/>
      <c r="M572" s="499" t="s">
        <v>17</v>
      </c>
    </row>
    <row r="573" spans="1:16" x14ac:dyDescent="0.25">
      <c r="A573" s="1299" t="s">
        <v>866</v>
      </c>
      <c r="B573" s="1301" t="s">
        <v>746</v>
      </c>
      <c r="C573" s="1303" t="s">
        <v>747</v>
      </c>
      <c r="D573" s="1303" t="s">
        <v>716</v>
      </c>
      <c r="E573" s="1303" t="s">
        <v>748</v>
      </c>
      <c r="F573" s="1303" t="s">
        <v>749</v>
      </c>
      <c r="G573" s="1303" t="s">
        <v>750</v>
      </c>
      <c r="H573" s="1305" t="s">
        <v>751</v>
      </c>
      <c r="I573" s="1307" t="s">
        <v>752</v>
      </c>
      <c r="J573" s="1309" t="s">
        <v>753</v>
      </c>
      <c r="K573" s="1309"/>
      <c r="L573" s="1309"/>
      <c r="M573" s="1320" t="s">
        <v>754</v>
      </c>
    </row>
    <row r="574" spans="1:16" ht="15.75" thickBot="1" x14ac:dyDescent="0.3">
      <c r="A574" s="1300"/>
      <c r="B574" s="1302"/>
      <c r="C574" s="1304"/>
      <c r="D574" s="1304"/>
      <c r="E574" s="1304"/>
      <c r="F574" s="1304"/>
      <c r="G574" s="1304"/>
      <c r="H574" s="1306"/>
      <c r="I574" s="1308"/>
      <c r="J574" s="479" t="s">
        <v>768</v>
      </c>
      <c r="K574" s="479" t="s">
        <v>769</v>
      </c>
      <c r="L574" s="479" t="s">
        <v>770</v>
      </c>
      <c r="M574" s="1320"/>
    </row>
    <row r="575" spans="1:16" ht="45" x14ac:dyDescent="0.25">
      <c r="A575" s="1343"/>
      <c r="B575" s="500" t="s">
        <v>1612</v>
      </c>
      <c r="C575" s="501">
        <v>500</v>
      </c>
      <c r="D575" s="501" t="s">
        <v>822</v>
      </c>
      <c r="E575" s="501">
        <v>244</v>
      </c>
      <c r="F575" s="501">
        <v>46899</v>
      </c>
      <c r="G575" s="501">
        <v>11</v>
      </c>
      <c r="H575" s="502">
        <v>50</v>
      </c>
      <c r="I575" s="503">
        <f>+H575*C575</f>
        <v>25000</v>
      </c>
      <c r="J575" s="503">
        <v>25000</v>
      </c>
      <c r="K575" s="795">
        <v>0</v>
      </c>
      <c r="L575" s="795">
        <v>0</v>
      </c>
      <c r="M575" s="470" t="s">
        <v>1044</v>
      </c>
    </row>
    <row r="576" spans="1:16" ht="30" x14ac:dyDescent="0.25">
      <c r="A576" s="1344"/>
      <c r="B576" s="484" t="s">
        <v>1030</v>
      </c>
      <c r="C576" s="485">
        <v>175</v>
      </c>
      <c r="D576" s="486" t="s">
        <v>822</v>
      </c>
      <c r="E576" s="485">
        <v>289</v>
      </c>
      <c r="F576" s="486">
        <v>11793</v>
      </c>
      <c r="G576" s="485">
        <v>11</v>
      </c>
      <c r="H576" s="487">
        <v>80</v>
      </c>
      <c r="I576" s="488">
        <f t="shared" ref="I576:I608" si="23">+H576*C576</f>
        <v>14000</v>
      </c>
      <c r="J576" s="488">
        <v>14000</v>
      </c>
      <c r="K576" s="775">
        <v>0</v>
      </c>
      <c r="L576" s="775">
        <v>0</v>
      </c>
      <c r="M576" s="471" t="s">
        <v>1044</v>
      </c>
    </row>
    <row r="577" spans="1:13" ht="30" x14ac:dyDescent="0.25">
      <c r="A577" s="1344"/>
      <c r="B577" s="480" t="s">
        <v>1613</v>
      </c>
      <c r="C577" s="481">
        <v>8000</v>
      </c>
      <c r="D577" s="481" t="s">
        <v>822</v>
      </c>
      <c r="E577" s="481">
        <v>268</v>
      </c>
      <c r="F577" s="481">
        <v>60344</v>
      </c>
      <c r="G577" s="481">
        <v>11</v>
      </c>
      <c r="H577" s="482">
        <v>0.5</v>
      </c>
      <c r="I577" s="504">
        <f t="shared" si="23"/>
        <v>4000</v>
      </c>
      <c r="J577" s="504">
        <v>2000</v>
      </c>
      <c r="K577" s="796">
        <v>2000</v>
      </c>
      <c r="L577" s="796">
        <v>0</v>
      </c>
      <c r="M577" s="472" t="s">
        <v>1044</v>
      </c>
    </row>
    <row r="578" spans="1:13" ht="30" x14ac:dyDescent="0.25">
      <c r="A578" s="1344"/>
      <c r="B578" s="484" t="s">
        <v>1614</v>
      </c>
      <c r="C578" s="485">
        <v>300</v>
      </c>
      <c r="D578" s="486" t="s">
        <v>822</v>
      </c>
      <c r="E578" s="485">
        <v>294</v>
      </c>
      <c r="F578" s="486">
        <v>26700</v>
      </c>
      <c r="G578" s="485">
        <v>11</v>
      </c>
      <c r="H578" s="487">
        <v>60</v>
      </c>
      <c r="I578" s="488">
        <f t="shared" si="23"/>
        <v>18000</v>
      </c>
      <c r="J578" s="488">
        <v>0</v>
      </c>
      <c r="K578" s="775">
        <v>18000</v>
      </c>
      <c r="L578" s="775">
        <v>0</v>
      </c>
      <c r="M578" s="471" t="s">
        <v>1044</v>
      </c>
    </row>
    <row r="579" spans="1:13" ht="60" x14ac:dyDescent="0.25">
      <c r="A579" s="1344"/>
      <c r="B579" s="480" t="s">
        <v>1615</v>
      </c>
      <c r="C579" s="481">
        <v>225</v>
      </c>
      <c r="D579" s="481" t="s">
        <v>822</v>
      </c>
      <c r="E579" s="481">
        <v>233</v>
      </c>
      <c r="F579" s="481">
        <v>57551</v>
      </c>
      <c r="G579" s="481">
        <v>11</v>
      </c>
      <c r="H579" s="482">
        <v>75</v>
      </c>
      <c r="I579" s="504">
        <f t="shared" si="23"/>
        <v>16875</v>
      </c>
      <c r="J579" s="504">
        <v>0</v>
      </c>
      <c r="K579" s="796">
        <v>16875</v>
      </c>
      <c r="L579" s="796">
        <v>0</v>
      </c>
      <c r="M579" s="472" t="s">
        <v>1044</v>
      </c>
    </row>
    <row r="580" spans="1:13" ht="30" x14ac:dyDescent="0.25">
      <c r="A580" s="1344"/>
      <c r="B580" s="484" t="s">
        <v>1616</v>
      </c>
      <c r="C580" s="485">
        <v>2000</v>
      </c>
      <c r="D580" s="486" t="s">
        <v>822</v>
      </c>
      <c r="E580" s="485">
        <v>245</v>
      </c>
      <c r="F580" s="486">
        <v>62681</v>
      </c>
      <c r="G580" s="485">
        <v>11</v>
      </c>
      <c r="H580" s="487">
        <v>5</v>
      </c>
      <c r="I580" s="488">
        <f t="shared" si="23"/>
        <v>10000</v>
      </c>
      <c r="J580" s="488">
        <v>10000</v>
      </c>
      <c r="K580" s="775">
        <v>0</v>
      </c>
      <c r="L580" s="775">
        <v>0</v>
      </c>
      <c r="M580" s="471" t="s">
        <v>1044</v>
      </c>
    </row>
    <row r="581" spans="1:13" ht="30" x14ac:dyDescent="0.25">
      <c r="A581" s="1344"/>
      <c r="B581" s="480" t="s">
        <v>1617</v>
      </c>
      <c r="C581" s="481">
        <v>3</v>
      </c>
      <c r="D581" s="481" t="s">
        <v>822</v>
      </c>
      <c r="E581" s="481">
        <v>289</v>
      </c>
      <c r="F581" s="481">
        <v>121018</v>
      </c>
      <c r="G581" s="481">
        <v>11</v>
      </c>
      <c r="H581" s="482">
        <v>800</v>
      </c>
      <c r="I581" s="504">
        <f t="shared" si="23"/>
        <v>2400</v>
      </c>
      <c r="J581" s="504">
        <v>2400</v>
      </c>
      <c r="K581" s="796">
        <v>0</v>
      </c>
      <c r="L581" s="796">
        <v>0</v>
      </c>
      <c r="M581" s="472" t="s">
        <v>1044</v>
      </c>
    </row>
    <row r="582" spans="1:13" ht="30" x14ac:dyDescent="0.25">
      <c r="A582" s="1344"/>
      <c r="B582" s="484" t="s">
        <v>1031</v>
      </c>
      <c r="C582" s="485">
        <v>2000</v>
      </c>
      <c r="D582" s="486" t="s">
        <v>822</v>
      </c>
      <c r="E582" s="485">
        <v>293</v>
      </c>
      <c r="F582" s="486">
        <v>43034</v>
      </c>
      <c r="G582" s="485">
        <v>11</v>
      </c>
      <c r="H582" s="487">
        <v>10</v>
      </c>
      <c r="I582" s="488">
        <f t="shared" si="23"/>
        <v>20000</v>
      </c>
      <c r="J582" s="488">
        <v>20000</v>
      </c>
      <c r="K582" s="775">
        <v>0</v>
      </c>
      <c r="L582" s="775">
        <v>0</v>
      </c>
      <c r="M582" s="471" t="s">
        <v>1044</v>
      </c>
    </row>
    <row r="583" spans="1:13" ht="30" x14ac:dyDescent="0.25">
      <c r="A583" s="1344"/>
      <c r="B583" s="480" t="s">
        <v>1618</v>
      </c>
      <c r="C583" s="481">
        <v>2000</v>
      </c>
      <c r="D583" s="481" t="s">
        <v>822</v>
      </c>
      <c r="E583" s="481">
        <v>245</v>
      </c>
      <c r="F583" s="481">
        <v>62681</v>
      </c>
      <c r="G583" s="481">
        <v>11</v>
      </c>
      <c r="H583" s="482">
        <v>5</v>
      </c>
      <c r="I583" s="504">
        <f t="shared" si="23"/>
        <v>10000</v>
      </c>
      <c r="J583" s="504">
        <v>10000</v>
      </c>
      <c r="K583" s="796">
        <v>0</v>
      </c>
      <c r="L583" s="796">
        <v>0</v>
      </c>
      <c r="M583" s="472" t="s">
        <v>1044</v>
      </c>
    </row>
    <row r="584" spans="1:13" ht="30" x14ac:dyDescent="0.25">
      <c r="A584" s="1344"/>
      <c r="B584" s="484" t="s">
        <v>1032</v>
      </c>
      <c r="C584" s="485">
        <v>100</v>
      </c>
      <c r="D584" s="486" t="s">
        <v>822</v>
      </c>
      <c r="E584" s="485">
        <v>299</v>
      </c>
      <c r="F584" s="486">
        <v>32015</v>
      </c>
      <c r="G584" s="485">
        <v>11</v>
      </c>
      <c r="H584" s="487">
        <v>30</v>
      </c>
      <c r="I584" s="488">
        <f t="shared" si="23"/>
        <v>3000</v>
      </c>
      <c r="J584" s="488">
        <v>3000</v>
      </c>
      <c r="K584" s="775">
        <v>0</v>
      </c>
      <c r="L584" s="775">
        <v>0</v>
      </c>
      <c r="M584" s="471" t="s">
        <v>1044</v>
      </c>
    </row>
    <row r="585" spans="1:13" ht="30" x14ac:dyDescent="0.25">
      <c r="A585" s="1344"/>
      <c r="B585" s="480" t="s">
        <v>1619</v>
      </c>
      <c r="C585" s="481">
        <v>8</v>
      </c>
      <c r="D585" s="481" t="s">
        <v>820</v>
      </c>
      <c r="E585" s="481">
        <v>233</v>
      </c>
      <c r="F585" s="481">
        <v>65045</v>
      </c>
      <c r="G585" s="481">
        <v>11</v>
      </c>
      <c r="H585" s="482">
        <v>350</v>
      </c>
      <c r="I585" s="504">
        <f t="shared" si="23"/>
        <v>2800</v>
      </c>
      <c r="J585" s="504">
        <v>0</v>
      </c>
      <c r="K585" s="796">
        <v>0</v>
      </c>
      <c r="L585" s="796">
        <v>2800</v>
      </c>
      <c r="M585" s="472" t="s">
        <v>1044</v>
      </c>
    </row>
    <row r="586" spans="1:13" ht="30" x14ac:dyDescent="0.25">
      <c r="A586" s="1344"/>
      <c r="B586" s="484" t="s">
        <v>1033</v>
      </c>
      <c r="C586" s="485">
        <v>60</v>
      </c>
      <c r="D586" s="486" t="s">
        <v>1034</v>
      </c>
      <c r="E586" s="485">
        <v>267</v>
      </c>
      <c r="F586" s="486">
        <v>3626</v>
      </c>
      <c r="G586" s="485">
        <v>11</v>
      </c>
      <c r="H586" s="487">
        <v>300</v>
      </c>
      <c r="I586" s="488">
        <f t="shared" si="23"/>
        <v>18000</v>
      </c>
      <c r="J586" s="488">
        <v>9000</v>
      </c>
      <c r="K586" s="775">
        <v>9000</v>
      </c>
      <c r="L586" s="775">
        <v>0</v>
      </c>
      <c r="M586" s="471" t="s">
        <v>1044</v>
      </c>
    </row>
    <row r="587" spans="1:13" ht="30" x14ac:dyDescent="0.25">
      <c r="A587" s="1344"/>
      <c r="B587" s="480" t="s">
        <v>1035</v>
      </c>
      <c r="C587" s="481">
        <v>30</v>
      </c>
      <c r="D587" s="481" t="s">
        <v>1125</v>
      </c>
      <c r="E587" s="481">
        <v>261</v>
      </c>
      <c r="F587" s="481">
        <v>4900</v>
      </c>
      <c r="G587" s="481">
        <v>11</v>
      </c>
      <c r="H587" s="482">
        <v>175</v>
      </c>
      <c r="I587" s="504">
        <f t="shared" si="23"/>
        <v>5250</v>
      </c>
      <c r="J587" s="504">
        <v>5250</v>
      </c>
      <c r="K587" s="796">
        <v>0</v>
      </c>
      <c r="L587" s="796">
        <v>0</v>
      </c>
      <c r="M587" s="472" t="s">
        <v>1044</v>
      </c>
    </row>
    <row r="588" spans="1:13" ht="30" x14ac:dyDescent="0.25">
      <c r="A588" s="1344"/>
      <c r="B588" s="484" t="s">
        <v>1036</v>
      </c>
      <c r="C588" s="485">
        <v>50</v>
      </c>
      <c r="D588" s="486" t="s">
        <v>1620</v>
      </c>
      <c r="E588" s="485">
        <v>232</v>
      </c>
      <c r="F588" s="486">
        <v>4657</v>
      </c>
      <c r="G588" s="485">
        <v>11</v>
      </c>
      <c r="H588" s="487">
        <v>18</v>
      </c>
      <c r="I588" s="488">
        <f t="shared" si="23"/>
        <v>900</v>
      </c>
      <c r="J588" s="488">
        <v>900</v>
      </c>
      <c r="K588" s="775">
        <v>0</v>
      </c>
      <c r="L588" s="775">
        <v>0</v>
      </c>
      <c r="M588" s="471" t="s">
        <v>1044</v>
      </c>
    </row>
    <row r="589" spans="1:13" ht="30" x14ac:dyDescent="0.25">
      <c r="A589" s="1344"/>
      <c r="B589" s="480" t="s">
        <v>1621</v>
      </c>
      <c r="C589" s="481">
        <v>2000</v>
      </c>
      <c r="D589" s="481" t="s">
        <v>822</v>
      </c>
      <c r="E589" s="481">
        <v>211</v>
      </c>
      <c r="F589" s="481">
        <v>3503</v>
      </c>
      <c r="G589" s="481">
        <v>11</v>
      </c>
      <c r="H589" s="482">
        <v>10</v>
      </c>
      <c r="I589" s="504">
        <f t="shared" si="23"/>
        <v>20000</v>
      </c>
      <c r="J589" s="504">
        <v>0</v>
      </c>
      <c r="K589" s="504">
        <v>10000</v>
      </c>
      <c r="L589" s="796">
        <v>10000</v>
      </c>
      <c r="M589" s="472" t="s">
        <v>1044</v>
      </c>
    </row>
    <row r="590" spans="1:13" ht="30" x14ac:dyDescent="0.25">
      <c r="A590" s="1344"/>
      <c r="B590" s="484" t="s">
        <v>1037</v>
      </c>
      <c r="C590" s="485">
        <v>1880</v>
      </c>
      <c r="D590" s="486" t="s">
        <v>822</v>
      </c>
      <c r="E590" s="485">
        <v>231</v>
      </c>
      <c r="F590" s="486">
        <v>49334</v>
      </c>
      <c r="G590" s="485">
        <v>11</v>
      </c>
      <c r="H590" s="487">
        <v>10</v>
      </c>
      <c r="I590" s="488">
        <f t="shared" si="23"/>
        <v>18800</v>
      </c>
      <c r="J590" s="488">
        <v>0</v>
      </c>
      <c r="K590" s="775">
        <v>9400</v>
      </c>
      <c r="L590" s="775">
        <v>9400</v>
      </c>
      <c r="M590" s="471" t="s">
        <v>1044</v>
      </c>
    </row>
    <row r="591" spans="1:13" ht="30" x14ac:dyDescent="0.25">
      <c r="A591" s="1344"/>
      <c r="B591" s="480" t="s">
        <v>1622</v>
      </c>
      <c r="C591" s="481">
        <v>100</v>
      </c>
      <c r="D591" s="481" t="s">
        <v>822</v>
      </c>
      <c r="E591" s="481">
        <v>292</v>
      </c>
      <c r="F591" s="481">
        <v>126832</v>
      </c>
      <c r="G591" s="481">
        <v>11</v>
      </c>
      <c r="H591" s="482">
        <v>75</v>
      </c>
      <c r="I591" s="504">
        <f t="shared" si="23"/>
        <v>7500</v>
      </c>
      <c r="J591" s="504">
        <v>7500</v>
      </c>
      <c r="K591" s="796">
        <v>0</v>
      </c>
      <c r="L591" s="796">
        <v>0</v>
      </c>
      <c r="M591" s="472" t="s">
        <v>1044</v>
      </c>
    </row>
    <row r="592" spans="1:13" ht="30" x14ac:dyDescent="0.25">
      <c r="A592" s="1344"/>
      <c r="B592" s="484" t="s">
        <v>1623</v>
      </c>
      <c r="C592" s="485">
        <v>1300</v>
      </c>
      <c r="D592" s="486" t="s">
        <v>822</v>
      </c>
      <c r="E592" s="485">
        <v>268</v>
      </c>
      <c r="F592" s="486">
        <v>61654</v>
      </c>
      <c r="G592" s="485">
        <v>11</v>
      </c>
      <c r="H592" s="487">
        <v>10</v>
      </c>
      <c r="I592" s="488">
        <f t="shared" si="23"/>
        <v>13000</v>
      </c>
      <c r="J592" s="488">
        <v>6500</v>
      </c>
      <c r="K592" s="775">
        <v>6500</v>
      </c>
      <c r="L592" s="775">
        <v>0</v>
      </c>
      <c r="M592" s="471" t="s">
        <v>1044</v>
      </c>
    </row>
    <row r="593" spans="1:13" ht="30" x14ac:dyDescent="0.25">
      <c r="A593" s="1344"/>
      <c r="B593" s="480" t="s">
        <v>1624</v>
      </c>
      <c r="C593" s="481">
        <v>248</v>
      </c>
      <c r="D593" s="481" t="s">
        <v>822</v>
      </c>
      <c r="E593" s="481">
        <v>294</v>
      </c>
      <c r="F593" s="481">
        <v>42242</v>
      </c>
      <c r="G593" s="481">
        <v>11</v>
      </c>
      <c r="H593" s="482">
        <v>50</v>
      </c>
      <c r="I593" s="504">
        <f t="shared" si="23"/>
        <v>12400</v>
      </c>
      <c r="J593" s="504">
        <v>0</v>
      </c>
      <c r="K593" s="796">
        <v>12400</v>
      </c>
      <c r="L593" s="796">
        <v>0</v>
      </c>
      <c r="M593" s="472" t="s">
        <v>1044</v>
      </c>
    </row>
    <row r="594" spans="1:13" ht="30" x14ac:dyDescent="0.25">
      <c r="A594" s="1344"/>
      <c r="B594" s="484" t="s">
        <v>1038</v>
      </c>
      <c r="C594" s="485">
        <v>150</v>
      </c>
      <c r="D594" s="486" t="s">
        <v>822</v>
      </c>
      <c r="E594" s="485">
        <v>268</v>
      </c>
      <c r="F594" s="486">
        <v>61654</v>
      </c>
      <c r="G594" s="485">
        <v>11</v>
      </c>
      <c r="H594" s="487">
        <v>45</v>
      </c>
      <c r="I594" s="488">
        <f t="shared" si="23"/>
        <v>6750</v>
      </c>
      <c r="J594" s="488">
        <v>0</v>
      </c>
      <c r="K594" s="775">
        <v>6750</v>
      </c>
      <c r="L594" s="775">
        <v>0</v>
      </c>
      <c r="M594" s="471" t="s">
        <v>1044</v>
      </c>
    </row>
    <row r="595" spans="1:13" ht="30" x14ac:dyDescent="0.25">
      <c r="A595" s="1344"/>
      <c r="B595" s="480" t="s">
        <v>1039</v>
      </c>
      <c r="C595" s="481">
        <v>2500</v>
      </c>
      <c r="D595" s="481" t="s">
        <v>1040</v>
      </c>
      <c r="E595" s="481">
        <v>211</v>
      </c>
      <c r="F595" s="481">
        <v>3552</v>
      </c>
      <c r="G595" s="481">
        <v>11</v>
      </c>
      <c r="H595" s="482">
        <v>15</v>
      </c>
      <c r="I595" s="504">
        <f t="shared" si="23"/>
        <v>37500</v>
      </c>
      <c r="J595" s="504">
        <v>18750</v>
      </c>
      <c r="K595" s="796">
        <v>18750</v>
      </c>
      <c r="L595" s="796">
        <v>0</v>
      </c>
      <c r="M595" s="472" t="s">
        <v>1044</v>
      </c>
    </row>
    <row r="596" spans="1:13" ht="30" x14ac:dyDescent="0.25">
      <c r="A596" s="1344"/>
      <c r="B596" s="484" t="s">
        <v>1041</v>
      </c>
      <c r="C596" s="485">
        <v>15</v>
      </c>
      <c r="D596" s="486" t="s">
        <v>1041</v>
      </c>
      <c r="E596" s="485">
        <v>325</v>
      </c>
      <c r="F596" s="486">
        <v>82011</v>
      </c>
      <c r="G596" s="485">
        <v>11</v>
      </c>
      <c r="H596" s="487">
        <v>800</v>
      </c>
      <c r="I596" s="488">
        <f t="shared" si="23"/>
        <v>12000</v>
      </c>
      <c r="J596" s="488">
        <v>0</v>
      </c>
      <c r="K596" s="775">
        <v>12000</v>
      </c>
      <c r="L596" s="775">
        <v>0</v>
      </c>
      <c r="M596" s="471" t="s">
        <v>1044</v>
      </c>
    </row>
    <row r="597" spans="1:13" ht="30" x14ac:dyDescent="0.25">
      <c r="A597" s="1344"/>
      <c r="B597" s="480" t="s">
        <v>1042</v>
      </c>
      <c r="C597" s="481">
        <v>600</v>
      </c>
      <c r="D597" s="481" t="s">
        <v>1040</v>
      </c>
      <c r="E597" s="481">
        <v>211</v>
      </c>
      <c r="F597" s="481">
        <v>3503</v>
      </c>
      <c r="G597" s="481">
        <v>11</v>
      </c>
      <c r="H597" s="482">
        <v>35</v>
      </c>
      <c r="I597" s="504">
        <f t="shared" si="23"/>
        <v>21000</v>
      </c>
      <c r="J597" s="504">
        <v>0</v>
      </c>
      <c r="K597" s="796">
        <v>21000</v>
      </c>
      <c r="L597" s="796">
        <v>0</v>
      </c>
      <c r="M597" s="472" t="s">
        <v>1044</v>
      </c>
    </row>
    <row r="598" spans="1:13" ht="30" x14ac:dyDescent="0.25">
      <c r="A598" s="1344"/>
      <c r="B598" s="484" t="s">
        <v>1625</v>
      </c>
      <c r="C598" s="485">
        <v>49</v>
      </c>
      <c r="D598" s="486" t="s">
        <v>949</v>
      </c>
      <c r="E598" s="485">
        <v>211</v>
      </c>
      <c r="F598" s="486">
        <v>4877</v>
      </c>
      <c r="G598" s="485">
        <v>11</v>
      </c>
      <c r="H598" s="487">
        <v>50</v>
      </c>
      <c r="I598" s="488">
        <f t="shared" si="23"/>
        <v>2450</v>
      </c>
      <c r="J598" s="488">
        <v>2450</v>
      </c>
      <c r="K598" s="775">
        <v>0</v>
      </c>
      <c r="L598" s="775">
        <v>0</v>
      </c>
      <c r="M598" s="471" t="s">
        <v>1044</v>
      </c>
    </row>
    <row r="599" spans="1:13" ht="30" x14ac:dyDescent="0.25">
      <c r="A599" s="1344"/>
      <c r="B599" s="480" t="s">
        <v>1043</v>
      </c>
      <c r="C599" s="481">
        <v>1</v>
      </c>
      <c r="D599" s="481" t="s">
        <v>822</v>
      </c>
      <c r="E599" s="481">
        <v>232</v>
      </c>
      <c r="F599" s="481">
        <v>82830</v>
      </c>
      <c r="G599" s="481">
        <v>11</v>
      </c>
      <c r="H599" s="482">
        <v>2500</v>
      </c>
      <c r="I599" s="504">
        <f t="shared" si="23"/>
        <v>2500</v>
      </c>
      <c r="J599" s="504">
        <v>0</v>
      </c>
      <c r="K599" s="796">
        <v>2500</v>
      </c>
      <c r="L599" s="796">
        <v>0</v>
      </c>
      <c r="M599" s="472" t="s">
        <v>1044</v>
      </c>
    </row>
    <row r="600" spans="1:13" ht="30" x14ac:dyDescent="0.25">
      <c r="A600" s="1344"/>
      <c r="B600" s="484" t="s">
        <v>1626</v>
      </c>
      <c r="C600" s="485">
        <v>2</v>
      </c>
      <c r="D600" s="486" t="s">
        <v>822</v>
      </c>
      <c r="E600" s="485">
        <v>326</v>
      </c>
      <c r="F600" s="486">
        <v>70929</v>
      </c>
      <c r="G600" s="485">
        <v>11</v>
      </c>
      <c r="H600" s="487">
        <v>400</v>
      </c>
      <c r="I600" s="488">
        <f t="shared" si="23"/>
        <v>800</v>
      </c>
      <c r="J600" s="488">
        <v>800</v>
      </c>
      <c r="K600" s="775">
        <v>0</v>
      </c>
      <c r="L600" s="775">
        <v>0</v>
      </c>
      <c r="M600" s="471" t="s">
        <v>1044</v>
      </c>
    </row>
    <row r="601" spans="1:13" ht="45" x14ac:dyDescent="0.25">
      <c r="A601" s="1344"/>
      <c r="B601" s="480" t="s">
        <v>1627</v>
      </c>
      <c r="C601" s="481">
        <v>4</v>
      </c>
      <c r="D601" s="481" t="s">
        <v>822</v>
      </c>
      <c r="E601" s="481">
        <v>297</v>
      </c>
      <c r="F601" s="481">
        <v>57826</v>
      </c>
      <c r="G601" s="481">
        <v>11</v>
      </c>
      <c r="H601" s="482">
        <v>150</v>
      </c>
      <c r="I601" s="504">
        <f t="shared" si="23"/>
        <v>600</v>
      </c>
      <c r="J601" s="504">
        <v>600</v>
      </c>
      <c r="K601" s="796">
        <v>0</v>
      </c>
      <c r="L601" s="796">
        <v>0</v>
      </c>
      <c r="M601" s="472" t="s">
        <v>1044</v>
      </c>
    </row>
    <row r="602" spans="1:13" ht="30" x14ac:dyDescent="0.25">
      <c r="A602" s="1344"/>
      <c r="B602" s="484" t="s">
        <v>1628</v>
      </c>
      <c r="C602" s="485">
        <v>12</v>
      </c>
      <c r="D602" s="486" t="s">
        <v>820</v>
      </c>
      <c r="E602" s="485">
        <v>297</v>
      </c>
      <c r="F602" s="486">
        <v>57103</v>
      </c>
      <c r="G602" s="485">
        <v>11</v>
      </c>
      <c r="H602" s="487">
        <v>100</v>
      </c>
      <c r="I602" s="488">
        <f t="shared" si="23"/>
        <v>1200</v>
      </c>
      <c r="J602" s="488">
        <v>1200</v>
      </c>
      <c r="K602" s="775">
        <v>0</v>
      </c>
      <c r="L602" s="775">
        <v>0</v>
      </c>
      <c r="M602" s="471" t="s">
        <v>1044</v>
      </c>
    </row>
    <row r="603" spans="1:13" ht="30" x14ac:dyDescent="0.25">
      <c r="A603" s="1344"/>
      <c r="B603" s="480" t="s">
        <v>1629</v>
      </c>
      <c r="C603" s="481">
        <v>2</v>
      </c>
      <c r="D603" s="481" t="s">
        <v>822</v>
      </c>
      <c r="E603" s="481">
        <v>324</v>
      </c>
      <c r="F603" s="481">
        <v>61109</v>
      </c>
      <c r="G603" s="481">
        <v>11</v>
      </c>
      <c r="H603" s="482">
        <v>1400</v>
      </c>
      <c r="I603" s="504">
        <f t="shared" si="23"/>
        <v>2800</v>
      </c>
      <c r="J603" s="504">
        <v>2800</v>
      </c>
      <c r="K603" s="796">
        <v>0</v>
      </c>
      <c r="L603" s="796">
        <v>0</v>
      </c>
      <c r="M603" s="472" t="s">
        <v>1044</v>
      </c>
    </row>
    <row r="604" spans="1:13" ht="60" x14ac:dyDescent="0.25">
      <c r="A604" s="1344"/>
      <c r="B604" s="484" t="s">
        <v>1630</v>
      </c>
      <c r="C604" s="485">
        <v>15</v>
      </c>
      <c r="D604" s="486" t="s">
        <v>822</v>
      </c>
      <c r="E604" s="485">
        <v>219</v>
      </c>
      <c r="F604" s="486">
        <v>60835</v>
      </c>
      <c r="G604" s="485">
        <v>11</v>
      </c>
      <c r="H604" s="487">
        <v>125</v>
      </c>
      <c r="I604" s="488">
        <f t="shared" si="23"/>
        <v>1875</v>
      </c>
      <c r="J604" s="488">
        <v>0</v>
      </c>
      <c r="K604" s="775">
        <v>1875</v>
      </c>
      <c r="L604" s="775">
        <v>0</v>
      </c>
      <c r="M604" s="471" t="s">
        <v>1044</v>
      </c>
    </row>
    <row r="605" spans="1:13" ht="30" x14ac:dyDescent="0.25">
      <c r="A605" s="1344"/>
      <c r="B605" s="480" t="s">
        <v>1631</v>
      </c>
      <c r="C605" s="481">
        <v>450</v>
      </c>
      <c r="D605" s="481" t="s">
        <v>822</v>
      </c>
      <c r="E605" s="481">
        <v>283</v>
      </c>
      <c r="F605" s="481">
        <v>103389</v>
      </c>
      <c r="G605" s="481">
        <v>11</v>
      </c>
      <c r="H605" s="482">
        <v>100</v>
      </c>
      <c r="I605" s="504">
        <f t="shared" si="23"/>
        <v>45000</v>
      </c>
      <c r="J605" s="504">
        <v>45000</v>
      </c>
      <c r="K605" s="504">
        <v>0</v>
      </c>
      <c r="L605" s="796">
        <v>0</v>
      </c>
      <c r="M605" s="472" t="s">
        <v>1044</v>
      </c>
    </row>
    <row r="606" spans="1:13" ht="30" x14ac:dyDescent="0.25">
      <c r="A606" s="1344"/>
      <c r="B606" s="484" t="s">
        <v>1632</v>
      </c>
      <c r="C606" s="485">
        <v>6</v>
      </c>
      <c r="D606" s="486" t="s">
        <v>822</v>
      </c>
      <c r="E606" s="485">
        <v>284</v>
      </c>
      <c r="F606" s="486">
        <v>121292</v>
      </c>
      <c r="G606" s="485">
        <v>11</v>
      </c>
      <c r="H606" s="487">
        <v>600</v>
      </c>
      <c r="I606" s="488">
        <f t="shared" si="23"/>
        <v>3600</v>
      </c>
      <c r="J606" s="488">
        <v>0</v>
      </c>
      <c r="K606" s="775">
        <v>3600</v>
      </c>
      <c r="L606" s="775">
        <v>0</v>
      </c>
      <c r="M606" s="471" t="s">
        <v>1044</v>
      </c>
    </row>
    <row r="607" spans="1:13" ht="30" x14ac:dyDescent="0.25">
      <c r="A607" s="1344"/>
      <c r="B607" s="480" t="s">
        <v>1633</v>
      </c>
      <c r="C607" s="481">
        <v>2</v>
      </c>
      <c r="D607" s="481" t="s">
        <v>822</v>
      </c>
      <c r="E607" s="481">
        <v>299</v>
      </c>
      <c r="F607" s="481">
        <v>123245</v>
      </c>
      <c r="G607" s="481">
        <v>11</v>
      </c>
      <c r="H607" s="482">
        <v>5000</v>
      </c>
      <c r="I607" s="504">
        <f t="shared" si="23"/>
        <v>10000</v>
      </c>
      <c r="J607" s="504">
        <v>0</v>
      </c>
      <c r="K607" s="796">
        <v>10000</v>
      </c>
      <c r="L607" s="796">
        <v>0</v>
      </c>
      <c r="M607" s="472" t="s">
        <v>1044</v>
      </c>
    </row>
    <row r="608" spans="1:13" ht="30.75" thickBot="1" x14ac:dyDescent="0.3">
      <c r="A608" s="1344"/>
      <c r="B608" s="484" t="s">
        <v>1226</v>
      </c>
      <c r="C608" s="486">
        <v>1</v>
      </c>
      <c r="D608" s="486"/>
      <c r="E608" s="486"/>
      <c r="F608" s="486"/>
      <c r="G608" s="486">
        <v>11</v>
      </c>
      <c r="H608" s="793">
        <v>300000</v>
      </c>
      <c r="I608" s="793">
        <f t="shared" si="23"/>
        <v>300000</v>
      </c>
      <c r="J608" s="793">
        <v>100000</v>
      </c>
      <c r="K608" s="793">
        <v>100000</v>
      </c>
      <c r="L608" s="793">
        <v>100000</v>
      </c>
      <c r="M608" s="464" t="s">
        <v>1044</v>
      </c>
    </row>
    <row r="609" spans="1:13" ht="15.75" thickBot="1" x14ac:dyDescent="0.3">
      <c r="A609" s="1345"/>
      <c r="B609" s="1323" t="s">
        <v>791</v>
      </c>
      <c r="C609" s="1324"/>
      <c r="D609" s="1324"/>
      <c r="E609" s="1324"/>
      <c r="F609" s="1324"/>
      <c r="G609" s="1324"/>
      <c r="H609" s="1325"/>
      <c r="I609" s="473">
        <f>+SUM(I575:I608)</f>
        <v>670000</v>
      </c>
      <c r="J609" s="474">
        <f>+SUM(J575:J608)</f>
        <v>287150</v>
      </c>
      <c r="K609" s="474">
        <f t="shared" ref="K609:L609" si="24">+SUM(K575:K608)</f>
        <v>260650</v>
      </c>
      <c r="L609" s="474">
        <f t="shared" si="24"/>
        <v>122200</v>
      </c>
      <c r="M609" s="505"/>
    </row>
    <row r="610" spans="1:13" ht="15.75" thickBot="1" x14ac:dyDescent="0.3"/>
    <row r="611" spans="1:13" x14ac:dyDescent="0.25">
      <c r="A611" s="1346" t="s">
        <v>19</v>
      </c>
      <c r="B611" s="1347"/>
      <c r="C611" s="1347"/>
      <c r="D611" s="1347"/>
      <c r="E611" s="1347"/>
      <c r="F611" s="1348" t="s">
        <v>862</v>
      </c>
      <c r="G611" s="1348"/>
      <c r="H611" s="1348"/>
      <c r="I611" s="1348"/>
      <c r="J611" s="1348"/>
      <c r="K611" s="1348"/>
      <c r="L611" s="1348"/>
      <c r="M611" s="1349"/>
    </row>
    <row r="612" spans="1:13" x14ac:dyDescent="0.25">
      <c r="A612" s="1350" t="s">
        <v>863</v>
      </c>
      <c r="B612" s="1351"/>
      <c r="C612" s="1351"/>
      <c r="D612" s="1351"/>
      <c r="E612" s="1351"/>
      <c r="F612" s="1352" t="s">
        <v>864</v>
      </c>
      <c r="G612" s="1352"/>
      <c r="H612" s="1352"/>
      <c r="I612" s="1352"/>
      <c r="J612" s="1352"/>
      <c r="K612" s="1352"/>
      <c r="L612" s="1352"/>
      <c r="M612" s="1353"/>
    </row>
    <row r="613" spans="1:13" ht="15.75" thickBot="1" x14ac:dyDescent="0.3">
      <c r="A613" s="1354" t="s">
        <v>865</v>
      </c>
      <c r="B613" s="1355"/>
      <c r="C613" s="1355"/>
      <c r="D613" s="1355"/>
      <c r="E613" s="1355"/>
      <c r="F613" s="1356" t="str">
        <f>+'[2]SPPD-14 POA'!N15</f>
        <v xml:space="preserve">Entidades asesoradas en temas de control y manejo de aguas residuales generadas, sistemas de producción agroindustrial y el uso del agua de pozos en la Cuenca del Lago de Amatitlán </v>
      </c>
      <c r="G613" s="1356"/>
      <c r="H613" s="1356"/>
      <c r="I613" s="1356"/>
      <c r="J613" s="1356"/>
      <c r="K613" s="1356"/>
      <c r="L613" s="1356"/>
      <c r="M613" s="1357"/>
    </row>
    <row r="614" spans="1:13" ht="15.75" thickBot="1" x14ac:dyDescent="0.3">
      <c r="A614" s="1339" t="s">
        <v>737</v>
      </c>
      <c r="B614" s="1340"/>
      <c r="C614" s="1340"/>
      <c r="D614" s="1340"/>
      <c r="E614" s="1340"/>
      <c r="F614" s="1340"/>
      <c r="G614" s="1340"/>
      <c r="H614" s="1340"/>
      <c r="I614" s="1340"/>
      <c r="J614" s="1340"/>
      <c r="K614" s="1340"/>
      <c r="L614" s="1341"/>
      <c r="M614" s="679" t="s">
        <v>17</v>
      </c>
    </row>
    <row r="615" spans="1:13" ht="25.5" customHeight="1" x14ac:dyDescent="0.25">
      <c r="A615" s="1299" t="s">
        <v>866</v>
      </c>
      <c r="B615" s="1301" t="s">
        <v>746</v>
      </c>
      <c r="C615" s="1303" t="s">
        <v>747</v>
      </c>
      <c r="D615" s="1303" t="s">
        <v>716</v>
      </c>
      <c r="E615" s="1303" t="s">
        <v>748</v>
      </c>
      <c r="F615" s="1303" t="s">
        <v>749</v>
      </c>
      <c r="G615" s="1303" t="s">
        <v>750</v>
      </c>
      <c r="H615" s="1305" t="s">
        <v>751</v>
      </c>
      <c r="I615" s="1307" t="s">
        <v>752</v>
      </c>
      <c r="J615" s="1309" t="s">
        <v>753</v>
      </c>
      <c r="K615" s="1309"/>
      <c r="L615" s="1309"/>
      <c r="M615" s="1285" t="s">
        <v>754</v>
      </c>
    </row>
    <row r="616" spans="1:13" ht="25.5" customHeight="1" thickBot="1" x14ac:dyDescent="0.3">
      <c r="A616" s="1342"/>
      <c r="B616" s="1302"/>
      <c r="C616" s="1304"/>
      <c r="D616" s="1304"/>
      <c r="E616" s="1304"/>
      <c r="F616" s="1304"/>
      <c r="G616" s="1304"/>
      <c r="H616" s="1306"/>
      <c r="I616" s="1308"/>
      <c r="J616" s="479" t="s">
        <v>768</v>
      </c>
      <c r="K616" s="479" t="s">
        <v>769</v>
      </c>
      <c r="L616" s="479" t="s">
        <v>770</v>
      </c>
      <c r="M616" s="1285"/>
    </row>
    <row r="617" spans="1:13" ht="81.75" customHeight="1" x14ac:dyDescent="0.25">
      <c r="A617" s="1327" t="s">
        <v>1046</v>
      </c>
      <c r="B617" s="667" t="s">
        <v>1052</v>
      </c>
      <c r="C617" s="668">
        <v>10</v>
      </c>
      <c r="D617" s="668" t="s">
        <v>1053</v>
      </c>
      <c r="E617" s="668">
        <v>122</v>
      </c>
      <c r="F617" s="668" t="s">
        <v>1224</v>
      </c>
      <c r="G617" s="668">
        <v>11</v>
      </c>
      <c r="H617" s="669">
        <v>2000</v>
      </c>
      <c r="I617" s="670">
        <f>+H617*C617</f>
        <v>20000</v>
      </c>
      <c r="J617" s="670">
        <v>0</v>
      </c>
      <c r="K617" s="671">
        <v>20000</v>
      </c>
      <c r="L617" s="671">
        <v>0</v>
      </c>
      <c r="M617" s="672" t="s">
        <v>1240</v>
      </c>
    </row>
    <row r="618" spans="1:13" ht="106.5" customHeight="1" x14ac:dyDescent="0.25">
      <c r="A618" s="1328"/>
      <c r="B618" s="661" t="s">
        <v>1060</v>
      </c>
      <c r="C618" s="662">
        <v>10</v>
      </c>
      <c r="D618" s="663" t="s">
        <v>822</v>
      </c>
      <c r="E618" s="662">
        <v>233</v>
      </c>
      <c r="F618" s="663">
        <v>40218</v>
      </c>
      <c r="G618" s="662">
        <v>11</v>
      </c>
      <c r="H618" s="664">
        <v>520</v>
      </c>
      <c r="I618" s="665">
        <f t="shared" ref="I618:I624" si="25">+H618*C618</f>
        <v>5200</v>
      </c>
      <c r="J618" s="665">
        <v>5200</v>
      </c>
      <c r="K618" s="666">
        <v>0</v>
      </c>
      <c r="L618" s="666">
        <v>0</v>
      </c>
      <c r="M618" s="673" t="s">
        <v>1240</v>
      </c>
    </row>
    <row r="619" spans="1:13" ht="152.25" customHeight="1" x14ac:dyDescent="0.25">
      <c r="A619" s="772" t="s">
        <v>1059</v>
      </c>
      <c r="B619" s="491" t="s">
        <v>1054</v>
      </c>
      <c r="C619" s="492">
        <v>2</v>
      </c>
      <c r="D619" s="492" t="s">
        <v>1055</v>
      </c>
      <c r="E619" s="492">
        <v>186</v>
      </c>
      <c r="F619" s="492">
        <v>3253</v>
      </c>
      <c r="G619" s="492">
        <v>11</v>
      </c>
      <c r="H619" s="493">
        <v>5000</v>
      </c>
      <c r="I619" s="659">
        <f t="shared" si="25"/>
        <v>10000</v>
      </c>
      <c r="J619" s="659">
        <v>5000</v>
      </c>
      <c r="K619" s="660">
        <v>5000</v>
      </c>
      <c r="L619" s="660">
        <v>0</v>
      </c>
      <c r="M619" s="674" t="s">
        <v>1240</v>
      </c>
    </row>
    <row r="620" spans="1:13" ht="110.25" customHeight="1" x14ac:dyDescent="0.25">
      <c r="A620" s="772" t="s">
        <v>1048</v>
      </c>
      <c r="B620" s="661" t="s">
        <v>1056</v>
      </c>
      <c r="C620" s="662">
        <v>100</v>
      </c>
      <c r="D620" s="663" t="s">
        <v>1057</v>
      </c>
      <c r="E620" s="662">
        <v>211</v>
      </c>
      <c r="F620" s="663">
        <v>75594</v>
      </c>
      <c r="G620" s="662">
        <v>11</v>
      </c>
      <c r="H620" s="664">
        <v>40</v>
      </c>
      <c r="I620" s="665">
        <f t="shared" si="25"/>
        <v>4000</v>
      </c>
      <c r="J620" s="666">
        <v>1334</v>
      </c>
      <c r="K620" s="666">
        <v>1333</v>
      </c>
      <c r="L620" s="666">
        <v>1333</v>
      </c>
      <c r="M620" s="673" t="s">
        <v>1240</v>
      </c>
    </row>
    <row r="621" spans="1:13" ht="104.25" customHeight="1" x14ac:dyDescent="0.25">
      <c r="A621" s="772" t="s">
        <v>1049</v>
      </c>
      <c r="B621" s="491" t="s">
        <v>1058</v>
      </c>
      <c r="C621" s="492">
        <v>1</v>
      </c>
      <c r="D621" s="492" t="s">
        <v>159</v>
      </c>
      <c r="E621" s="492">
        <v>189</v>
      </c>
      <c r="F621" s="492">
        <v>80590</v>
      </c>
      <c r="G621" s="492">
        <v>11</v>
      </c>
      <c r="H621" s="493">
        <v>10000</v>
      </c>
      <c r="I621" s="659">
        <f t="shared" si="25"/>
        <v>10000</v>
      </c>
      <c r="J621" s="659">
        <v>0</v>
      </c>
      <c r="K621" s="660">
        <v>10000</v>
      </c>
      <c r="L621" s="660">
        <v>0</v>
      </c>
      <c r="M621" s="674" t="s">
        <v>1240</v>
      </c>
    </row>
    <row r="622" spans="1:13" ht="106.5" customHeight="1" x14ac:dyDescent="0.25">
      <c r="A622" s="772" t="s">
        <v>1241</v>
      </c>
      <c r="B622" s="661" t="s">
        <v>1051</v>
      </c>
      <c r="C622" s="662">
        <v>1</v>
      </c>
      <c r="D622" s="663" t="s">
        <v>1055</v>
      </c>
      <c r="E622" s="662">
        <v>185</v>
      </c>
      <c r="F622" s="663">
        <v>3253</v>
      </c>
      <c r="G622" s="662">
        <v>11</v>
      </c>
      <c r="H622" s="664">
        <v>20000</v>
      </c>
      <c r="I622" s="665">
        <f t="shared" si="25"/>
        <v>20000</v>
      </c>
      <c r="J622" s="665">
        <v>0</v>
      </c>
      <c r="K622" s="666">
        <v>0</v>
      </c>
      <c r="L622" s="666">
        <v>20000</v>
      </c>
      <c r="M622" s="673" t="s">
        <v>1240</v>
      </c>
    </row>
    <row r="623" spans="1:13" ht="81.75" customHeight="1" thickBot="1" x14ac:dyDescent="0.3">
      <c r="A623" s="675" t="s">
        <v>1239</v>
      </c>
      <c r="B623" s="676" t="s">
        <v>1242</v>
      </c>
      <c r="C623" s="655">
        <v>1</v>
      </c>
      <c r="D623" s="655" t="s">
        <v>822</v>
      </c>
      <c r="E623" s="655">
        <v>329</v>
      </c>
      <c r="F623" s="655">
        <v>10127</v>
      </c>
      <c r="G623" s="655">
        <v>11</v>
      </c>
      <c r="H623" s="656">
        <v>800</v>
      </c>
      <c r="I623" s="657">
        <f t="shared" si="25"/>
        <v>800</v>
      </c>
      <c r="J623" s="657">
        <v>800</v>
      </c>
      <c r="K623" s="658">
        <v>0</v>
      </c>
      <c r="L623" s="658">
        <v>0</v>
      </c>
      <c r="M623" s="677" t="s">
        <v>1240</v>
      </c>
    </row>
    <row r="624" spans="1:13" ht="45.75" thickBot="1" x14ac:dyDescent="0.3">
      <c r="A624" s="770"/>
      <c r="B624" s="484" t="s">
        <v>1226</v>
      </c>
      <c r="C624" s="486">
        <v>1</v>
      </c>
      <c r="D624" s="486"/>
      <c r="E624" s="486"/>
      <c r="F624" s="486"/>
      <c r="G624" s="486">
        <v>11</v>
      </c>
      <c r="H624" s="793">
        <v>324000</v>
      </c>
      <c r="I624" s="793">
        <f t="shared" si="25"/>
        <v>324000</v>
      </c>
      <c r="J624" s="793">
        <v>108000</v>
      </c>
      <c r="K624" s="793">
        <v>108000</v>
      </c>
      <c r="L624" s="793">
        <v>108000</v>
      </c>
      <c r="M624" s="673" t="s">
        <v>1240</v>
      </c>
    </row>
    <row r="625" spans="1:13" ht="15.75" thickBot="1" x14ac:dyDescent="0.3">
      <c r="A625" s="678"/>
      <c r="B625" s="1329" t="s">
        <v>791</v>
      </c>
      <c r="C625" s="1330"/>
      <c r="D625" s="1330"/>
      <c r="E625" s="1330"/>
      <c r="F625" s="1330"/>
      <c r="G625" s="1330"/>
      <c r="H625" s="1331"/>
      <c r="I625" s="475">
        <f>+SUM(I617:I624)</f>
        <v>394000</v>
      </c>
      <c r="J625" s="476">
        <f>+SUM(J617:J624)</f>
        <v>120334</v>
      </c>
      <c r="K625" s="476">
        <f t="shared" ref="K625:L625" si="26">+SUM(K617:K624)</f>
        <v>144333</v>
      </c>
      <c r="L625" s="476">
        <f t="shared" si="26"/>
        <v>129333</v>
      </c>
      <c r="M625" s="506"/>
    </row>
    <row r="626" spans="1:13" ht="15.75" thickBot="1" x14ac:dyDescent="0.3"/>
    <row r="627" spans="1:13" x14ac:dyDescent="0.25">
      <c r="A627" s="1332" t="s">
        <v>19</v>
      </c>
      <c r="B627" s="1333"/>
      <c r="C627" s="1333"/>
      <c r="D627" s="1333"/>
      <c r="E627" s="1333"/>
      <c r="F627" s="1334" t="s">
        <v>862</v>
      </c>
      <c r="G627" s="1334"/>
      <c r="H627" s="1334"/>
      <c r="I627" s="1334"/>
      <c r="J627" s="1334"/>
      <c r="K627" s="1334"/>
      <c r="L627" s="1334"/>
      <c r="M627" s="1335"/>
    </row>
    <row r="628" spans="1:13" x14ac:dyDescent="0.25">
      <c r="A628" s="1336" t="s">
        <v>863</v>
      </c>
      <c r="B628" s="1315"/>
      <c r="C628" s="1315"/>
      <c r="D628" s="1315"/>
      <c r="E628" s="1315"/>
      <c r="F628" s="1316" t="str">
        <f>+'[2]SPPD-14 POA'!N16</f>
        <v>Manejo y conservación de la cobertura forestal en la cuenca del lago de Amatitlán para recarga de mantos acuíferos</v>
      </c>
      <c r="G628" s="1316"/>
      <c r="H628" s="1316"/>
      <c r="I628" s="1316"/>
      <c r="J628" s="1316"/>
      <c r="K628" s="1316"/>
      <c r="L628" s="1316"/>
      <c r="M628" s="1337"/>
    </row>
    <row r="629" spans="1:13" x14ac:dyDescent="0.25">
      <c r="A629" s="1336" t="s">
        <v>865</v>
      </c>
      <c r="B629" s="1315"/>
      <c r="C629" s="1315"/>
      <c r="D629" s="1315"/>
      <c r="E629" s="1315"/>
      <c r="F629" s="1318" t="str">
        <f>+'[2]SPPD-14 POA'!N17</f>
        <v>Conservación de suelos y agua en la cuenca del lago de Amatitlán</v>
      </c>
      <c r="G629" s="1318"/>
      <c r="H629" s="1318"/>
      <c r="I629" s="1318"/>
      <c r="J629" s="1318"/>
      <c r="K629" s="1318"/>
      <c r="L629" s="1318"/>
      <c r="M629" s="1338"/>
    </row>
    <row r="630" spans="1:13" ht="15.75" thickBot="1" x14ac:dyDescent="0.3">
      <c r="A630" s="1326" t="s">
        <v>737</v>
      </c>
      <c r="B630" s="1297"/>
      <c r="C630" s="1297"/>
      <c r="D630" s="1297"/>
      <c r="E630" s="1297"/>
      <c r="F630" s="1297"/>
      <c r="G630" s="1297"/>
      <c r="H630" s="1297"/>
      <c r="I630" s="1297"/>
      <c r="J630" s="1297"/>
      <c r="K630" s="1297"/>
      <c r="L630" s="1298"/>
      <c r="M630" s="499" t="s">
        <v>17</v>
      </c>
    </row>
    <row r="631" spans="1:13" x14ac:dyDescent="0.25">
      <c r="A631" s="1299" t="s">
        <v>866</v>
      </c>
      <c r="B631" s="1301" t="s">
        <v>746</v>
      </c>
      <c r="C631" s="1303" t="s">
        <v>747</v>
      </c>
      <c r="D631" s="1303" t="s">
        <v>716</v>
      </c>
      <c r="E631" s="1303" t="s">
        <v>748</v>
      </c>
      <c r="F631" s="1303" t="s">
        <v>749</v>
      </c>
      <c r="G631" s="1303" t="s">
        <v>750</v>
      </c>
      <c r="H631" s="1305" t="s">
        <v>751</v>
      </c>
      <c r="I631" s="1307" t="s">
        <v>752</v>
      </c>
      <c r="J631" s="1309" t="s">
        <v>753</v>
      </c>
      <c r="K631" s="1309"/>
      <c r="L631" s="1309"/>
      <c r="M631" s="1320" t="s">
        <v>754</v>
      </c>
    </row>
    <row r="632" spans="1:13" ht="15.75" thickBot="1" x14ac:dyDescent="0.3">
      <c r="A632" s="1300"/>
      <c r="B632" s="1302"/>
      <c r="C632" s="1304"/>
      <c r="D632" s="1304"/>
      <c r="E632" s="1304"/>
      <c r="F632" s="1304"/>
      <c r="G632" s="1304"/>
      <c r="H632" s="1306"/>
      <c r="I632" s="1308"/>
      <c r="J632" s="479" t="s">
        <v>768</v>
      </c>
      <c r="K632" s="479" t="s">
        <v>769</v>
      </c>
      <c r="L632" s="479" t="s">
        <v>770</v>
      </c>
      <c r="M632" s="1320"/>
    </row>
    <row r="633" spans="1:13" ht="60" x14ac:dyDescent="0.25">
      <c r="A633" s="1321"/>
      <c r="B633" s="480" t="s">
        <v>1064</v>
      </c>
      <c r="C633" s="481">
        <v>4</v>
      </c>
      <c r="D633" s="481" t="s">
        <v>822</v>
      </c>
      <c r="E633" s="481">
        <v>169</v>
      </c>
      <c r="F633" s="481" t="s">
        <v>875</v>
      </c>
      <c r="G633" s="481">
        <v>11</v>
      </c>
      <c r="H633" s="482">
        <v>1800</v>
      </c>
      <c r="I633" s="504">
        <f>+H633*C633</f>
        <v>7200</v>
      </c>
      <c r="J633" s="504">
        <v>7200</v>
      </c>
      <c r="K633" s="796">
        <v>0</v>
      </c>
      <c r="L633" s="796">
        <v>0</v>
      </c>
      <c r="M633" s="472" t="s">
        <v>1143</v>
      </c>
    </row>
    <row r="634" spans="1:13" ht="75" x14ac:dyDescent="0.25">
      <c r="A634" s="1322"/>
      <c r="B634" s="484" t="s">
        <v>1065</v>
      </c>
      <c r="C634" s="485">
        <v>1</v>
      </c>
      <c r="D634" s="486" t="s">
        <v>822</v>
      </c>
      <c r="E634" s="485">
        <v>169</v>
      </c>
      <c r="F634" s="486" t="s">
        <v>875</v>
      </c>
      <c r="G634" s="485">
        <v>11</v>
      </c>
      <c r="H634" s="487">
        <v>2008</v>
      </c>
      <c r="I634" s="488">
        <f t="shared" ref="I634:I697" si="27">+H634*C634</f>
        <v>2008</v>
      </c>
      <c r="J634" s="488">
        <v>2008</v>
      </c>
      <c r="K634" s="775">
        <v>0</v>
      </c>
      <c r="L634" s="775">
        <v>0</v>
      </c>
      <c r="M634" s="471" t="s">
        <v>1143</v>
      </c>
    </row>
    <row r="635" spans="1:13" ht="60" x14ac:dyDescent="0.25">
      <c r="A635" s="1322"/>
      <c r="B635" s="480" t="s">
        <v>1066</v>
      </c>
      <c r="C635" s="481">
        <v>6</v>
      </c>
      <c r="D635" s="481" t="s">
        <v>822</v>
      </c>
      <c r="E635" s="481">
        <v>169</v>
      </c>
      <c r="F635" s="481" t="s">
        <v>875</v>
      </c>
      <c r="G635" s="481">
        <v>11</v>
      </c>
      <c r="H635" s="482">
        <v>2000</v>
      </c>
      <c r="I635" s="504">
        <f t="shared" si="27"/>
        <v>12000</v>
      </c>
      <c r="J635" s="504">
        <v>12000</v>
      </c>
      <c r="K635" s="796">
        <v>0</v>
      </c>
      <c r="L635" s="796">
        <v>0</v>
      </c>
      <c r="M635" s="472" t="s">
        <v>1143</v>
      </c>
    </row>
    <row r="636" spans="1:13" ht="60" x14ac:dyDescent="0.25">
      <c r="A636" s="1322"/>
      <c r="B636" s="484" t="s">
        <v>1496</v>
      </c>
      <c r="C636" s="485">
        <v>6</v>
      </c>
      <c r="D636" s="486" t="s">
        <v>822</v>
      </c>
      <c r="E636" s="485">
        <v>169</v>
      </c>
      <c r="F636" s="486" t="s">
        <v>875</v>
      </c>
      <c r="G636" s="485">
        <v>11</v>
      </c>
      <c r="H636" s="487">
        <v>2000</v>
      </c>
      <c r="I636" s="488">
        <f t="shared" si="27"/>
        <v>12000</v>
      </c>
      <c r="J636" s="488">
        <v>12000</v>
      </c>
      <c r="K636" s="775">
        <v>0</v>
      </c>
      <c r="L636" s="775">
        <v>0</v>
      </c>
      <c r="M636" s="471" t="s">
        <v>1143</v>
      </c>
    </row>
    <row r="637" spans="1:13" ht="45" x14ac:dyDescent="0.25">
      <c r="A637" s="1322"/>
      <c r="B637" s="480" t="s">
        <v>1497</v>
      </c>
      <c r="C637" s="481">
        <v>3</v>
      </c>
      <c r="D637" s="481" t="s">
        <v>822</v>
      </c>
      <c r="E637" s="481"/>
      <c r="F637" s="481"/>
      <c r="G637" s="481">
        <v>11</v>
      </c>
      <c r="H637" s="482">
        <v>8654</v>
      </c>
      <c r="I637" s="504">
        <f t="shared" si="27"/>
        <v>25962</v>
      </c>
      <c r="J637" s="504">
        <v>25962</v>
      </c>
      <c r="K637" s="796">
        <v>0</v>
      </c>
      <c r="L637" s="796">
        <v>0</v>
      </c>
      <c r="M637" s="472" t="s">
        <v>1143</v>
      </c>
    </row>
    <row r="638" spans="1:13" ht="45" x14ac:dyDescent="0.25">
      <c r="A638" s="1322"/>
      <c r="B638" s="484" t="s">
        <v>1498</v>
      </c>
      <c r="C638" s="485">
        <v>3</v>
      </c>
      <c r="D638" s="486" t="s">
        <v>822</v>
      </c>
      <c r="E638" s="485"/>
      <c r="F638" s="486"/>
      <c r="G638" s="485">
        <v>11</v>
      </c>
      <c r="H638" s="487">
        <v>5722</v>
      </c>
      <c r="I638" s="488">
        <f t="shared" si="27"/>
        <v>17166</v>
      </c>
      <c r="J638" s="488">
        <v>17166</v>
      </c>
      <c r="K638" s="775">
        <v>0</v>
      </c>
      <c r="L638" s="775">
        <v>0</v>
      </c>
      <c r="M638" s="471" t="s">
        <v>1143</v>
      </c>
    </row>
    <row r="639" spans="1:13" ht="45" x14ac:dyDescent="0.25">
      <c r="A639" s="1322"/>
      <c r="B639" s="480" t="s">
        <v>1499</v>
      </c>
      <c r="C639" s="481">
        <v>10</v>
      </c>
      <c r="D639" s="481" t="s">
        <v>822</v>
      </c>
      <c r="E639" s="481"/>
      <c r="F639" s="481"/>
      <c r="G639" s="481">
        <v>11</v>
      </c>
      <c r="H639" s="482">
        <v>70</v>
      </c>
      <c r="I639" s="504">
        <f t="shared" si="27"/>
        <v>700</v>
      </c>
      <c r="J639" s="504">
        <v>700</v>
      </c>
      <c r="K639" s="796">
        <v>0</v>
      </c>
      <c r="L639" s="796">
        <v>0</v>
      </c>
      <c r="M639" s="472" t="s">
        <v>1143</v>
      </c>
    </row>
    <row r="640" spans="1:13" ht="45" x14ac:dyDescent="0.25">
      <c r="A640" s="1322"/>
      <c r="B640" s="484" t="s">
        <v>1067</v>
      </c>
      <c r="C640" s="485">
        <v>42</v>
      </c>
      <c r="D640" s="486" t="s">
        <v>822</v>
      </c>
      <c r="E640" s="485">
        <v>233</v>
      </c>
      <c r="F640" s="486" t="s">
        <v>875</v>
      </c>
      <c r="G640" s="485">
        <v>11</v>
      </c>
      <c r="H640" s="487">
        <v>450</v>
      </c>
      <c r="I640" s="488">
        <f t="shared" si="27"/>
        <v>18900</v>
      </c>
      <c r="J640" s="488">
        <v>18900</v>
      </c>
      <c r="K640" s="775">
        <v>0</v>
      </c>
      <c r="L640" s="775">
        <v>0</v>
      </c>
      <c r="M640" s="471" t="s">
        <v>1143</v>
      </c>
    </row>
    <row r="641" spans="1:13" ht="45" x14ac:dyDescent="0.25">
      <c r="A641" s="1322"/>
      <c r="B641" s="480" t="s">
        <v>1068</v>
      </c>
      <c r="C641" s="481">
        <v>42</v>
      </c>
      <c r="D641" s="481" t="s">
        <v>822</v>
      </c>
      <c r="E641" s="481">
        <v>268</v>
      </c>
      <c r="F641" s="481">
        <v>63508</v>
      </c>
      <c r="G641" s="481">
        <v>11</v>
      </c>
      <c r="H641" s="482">
        <v>30</v>
      </c>
      <c r="I641" s="504">
        <f t="shared" si="27"/>
        <v>1260</v>
      </c>
      <c r="J641" s="504">
        <v>1260</v>
      </c>
      <c r="K641" s="796">
        <v>0</v>
      </c>
      <c r="L641" s="796">
        <v>0</v>
      </c>
      <c r="M641" s="472" t="s">
        <v>1143</v>
      </c>
    </row>
    <row r="642" spans="1:13" ht="45" x14ac:dyDescent="0.25">
      <c r="A642" s="1322"/>
      <c r="B642" s="484" t="s">
        <v>1500</v>
      </c>
      <c r="C642" s="485">
        <v>2</v>
      </c>
      <c r="D642" s="486" t="s">
        <v>1133</v>
      </c>
      <c r="E642" s="485"/>
      <c r="F642" s="486"/>
      <c r="G642" s="485">
        <v>11</v>
      </c>
      <c r="H642" s="487">
        <v>300</v>
      </c>
      <c r="I642" s="488">
        <f t="shared" si="27"/>
        <v>600</v>
      </c>
      <c r="J642" s="488">
        <v>600</v>
      </c>
      <c r="K642" s="775">
        <v>0</v>
      </c>
      <c r="L642" s="775">
        <v>0</v>
      </c>
      <c r="M642" s="471" t="s">
        <v>1143</v>
      </c>
    </row>
    <row r="643" spans="1:13" ht="45" x14ac:dyDescent="0.25">
      <c r="A643" s="1322"/>
      <c r="B643" s="480" t="s">
        <v>1070</v>
      </c>
      <c r="C643" s="481">
        <v>42</v>
      </c>
      <c r="D643" s="481" t="s">
        <v>820</v>
      </c>
      <c r="E643" s="481">
        <v>233</v>
      </c>
      <c r="F643" s="481">
        <v>74112</v>
      </c>
      <c r="G643" s="481">
        <v>11</v>
      </c>
      <c r="H643" s="482">
        <v>65</v>
      </c>
      <c r="I643" s="504">
        <f t="shared" si="27"/>
        <v>2730</v>
      </c>
      <c r="J643" s="504">
        <v>2730</v>
      </c>
      <c r="K643" s="796">
        <v>0</v>
      </c>
      <c r="L643" s="796">
        <v>0</v>
      </c>
      <c r="M643" s="472" t="s">
        <v>1143</v>
      </c>
    </row>
    <row r="644" spans="1:13" ht="60" x14ac:dyDescent="0.25">
      <c r="A644" s="1322"/>
      <c r="B644" s="484" t="s">
        <v>1501</v>
      </c>
      <c r="C644" s="485">
        <v>42</v>
      </c>
      <c r="D644" s="486" t="s">
        <v>822</v>
      </c>
      <c r="E644" s="485"/>
      <c r="F644" s="486"/>
      <c r="G644" s="485">
        <v>11</v>
      </c>
      <c r="H644" s="487">
        <v>40</v>
      </c>
      <c r="I644" s="488">
        <f t="shared" si="27"/>
        <v>1680</v>
      </c>
      <c r="J644" s="488">
        <v>1680</v>
      </c>
      <c r="K644" s="775">
        <v>0</v>
      </c>
      <c r="L644" s="775">
        <v>0</v>
      </c>
      <c r="M644" s="471" t="s">
        <v>1143</v>
      </c>
    </row>
    <row r="645" spans="1:13" ht="45" x14ac:dyDescent="0.25">
      <c r="A645" s="1322"/>
      <c r="B645" s="480" t="s">
        <v>1071</v>
      </c>
      <c r="C645" s="481">
        <v>2</v>
      </c>
      <c r="D645" s="481" t="s">
        <v>822</v>
      </c>
      <c r="E645" s="481">
        <v>286</v>
      </c>
      <c r="F645" s="481"/>
      <c r="G645" s="481">
        <v>11</v>
      </c>
      <c r="H645" s="482">
        <v>900</v>
      </c>
      <c r="I645" s="504">
        <f t="shared" si="27"/>
        <v>1800</v>
      </c>
      <c r="J645" s="504">
        <v>1800</v>
      </c>
      <c r="K645" s="796">
        <v>0</v>
      </c>
      <c r="L645" s="796">
        <v>0</v>
      </c>
      <c r="M645" s="472" t="s">
        <v>1143</v>
      </c>
    </row>
    <row r="646" spans="1:13" ht="45" x14ac:dyDescent="0.25">
      <c r="A646" s="1322"/>
      <c r="B646" s="484" t="s">
        <v>1072</v>
      </c>
      <c r="C646" s="485">
        <v>45</v>
      </c>
      <c r="D646" s="486" t="s">
        <v>820</v>
      </c>
      <c r="E646" s="485"/>
      <c r="F646" s="486"/>
      <c r="G646" s="485">
        <v>11</v>
      </c>
      <c r="H646" s="487">
        <v>180</v>
      </c>
      <c r="I646" s="488">
        <f t="shared" si="27"/>
        <v>8100</v>
      </c>
      <c r="J646" s="488">
        <v>8100</v>
      </c>
      <c r="K646" s="775">
        <v>0</v>
      </c>
      <c r="L646" s="775">
        <v>0</v>
      </c>
      <c r="M646" s="471" t="s">
        <v>1143</v>
      </c>
    </row>
    <row r="647" spans="1:13" ht="45" x14ac:dyDescent="0.25">
      <c r="A647" s="1322"/>
      <c r="B647" s="480" t="s">
        <v>1073</v>
      </c>
      <c r="C647" s="481">
        <v>42</v>
      </c>
      <c r="D647" s="481" t="s">
        <v>822</v>
      </c>
      <c r="E647" s="481">
        <v>233</v>
      </c>
      <c r="F647" s="481"/>
      <c r="G647" s="481">
        <v>11</v>
      </c>
      <c r="H647" s="482">
        <v>50</v>
      </c>
      <c r="I647" s="504">
        <f t="shared" si="27"/>
        <v>2100</v>
      </c>
      <c r="J647" s="504">
        <v>2100</v>
      </c>
      <c r="K647" s="796">
        <v>0</v>
      </c>
      <c r="L647" s="796">
        <v>0</v>
      </c>
      <c r="M647" s="472" t="s">
        <v>1143</v>
      </c>
    </row>
    <row r="648" spans="1:13" ht="45" x14ac:dyDescent="0.25">
      <c r="A648" s="1322"/>
      <c r="B648" s="484" t="s">
        <v>1074</v>
      </c>
      <c r="C648" s="485">
        <v>2</v>
      </c>
      <c r="D648" s="486" t="s">
        <v>822</v>
      </c>
      <c r="E648" s="485"/>
      <c r="F648" s="486"/>
      <c r="G648" s="485">
        <v>11</v>
      </c>
      <c r="H648" s="487">
        <v>5000</v>
      </c>
      <c r="I648" s="488">
        <f t="shared" si="27"/>
        <v>10000</v>
      </c>
      <c r="J648" s="488">
        <v>10000</v>
      </c>
      <c r="K648" s="775">
        <v>0</v>
      </c>
      <c r="L648" s="775">
        <v>0</v>
      </c>
      <c r="M648" s="471" t="s">
        <v>1143</v>
      </c>
    </row>
    <row r="649" spans="1:13" ht="45" x14ac:dyDescent="0.25">
      <c r="A649" s="1322"/>
      <c r="B649" s="480" t="s">
        <v>1075</v>
      </c>
      <c r="C649" s="481">
        <v>6</v>
      </c>
      <c r="D649" s="481" t="s">
        <v>822</v>
      </c>
      <c r="E649" s="481">
        <v>286</v>
      </c>
      <c r="F649" s="481"/>
      <c r="G649" s="481">
        <v>11</v>
      </c>
      <c r="H649" s="482">
        <v>300</v>
      </c>
      <c r="I649" s="504">
        <f t="shared" si="27"/>
        <v>1800</v>
      </c>
      <c r="J649" s="504">
        <v>1800</v>
      </c>
      <c r="K649" s="796">
        <v>0</v>
      </c>
      <c r="L649" s="796">
        <v>0</v>
      </c>
      <c r="M649" s="472" t="s">
        <v>1143</v>
      </c>
    </row>
    <row r="650" spans="1:13" ht="45" x14ac:dyDescent="0.25">
      <c r="A650" s="1322"/>
      <c r="B650" s="484" t="s">
        <v>1076</v>
      </c>
      <c r="C650" s="485">
        <v>100</v>
      </c>
      <c r="D650" s="486" t="s">
        <v>822</v>
      </c>
      <c r="E650" s="485">
        <v>233</v>
      </c>
      <c r="F650" s="486">
        <v>113305</v>
      </c>
      <c r="G650" s="485">
        <v>11</v>
      </c>
      <c r="H650" s="487">
        <v>80</v>
      </c>
      <c r="I650" s="488">
        <f t="shared" si="27"/>
        <v>8000</v>
      </c>
      <c r="J650" s="488">
        <v>0</v>
      </c>
      <c r="K650" s="775">
        <v>0</v>
      </c>
      <c r="L650" s="775">
        <v>8000</v>
      </c>
      <c r="M650" s="471" t="s">
        <v>1143</v>
      </c>
    </row>
    <row r="651" spans="1:13" ht="45" x14ac:dyDescent="0.25">
      <c r="A651" s="1322"/>
      <c r="B651" s="480" t="s">
        <v>1502</v>
      </c>
      <c r="C651" s="481">
        <v>30</v>
      </c>
      <c r="D651" s="481" t="s">
        <v>822</v>
      </c>
      <c r="E651" s="481"/>
      <c r="F651" s="481"/>
      <c r="G651" s="481">
        <v>11</v>
      </c>
      <c r="H651" s="482">
        <v>90</v>
      </c>
      <c r="I651" s="504">
        <f t="shared" si="27"/>
        <v>2700</v>
      </c>
      <c r="J651" s="504">
        <v>2700</v>
      </c>
      <c r="K651" s="796">
        <v>0</v>
      </c>
      <c r="L651" s="796">
        <v>0</v>
      </c>
      <c r="M651" s="472" t="s">
        <v>1143</v>
      </c>
    </row>
    <row r="652" spans="1:13" ht="45" x14ac:dyDescent="0.25">
      <c r="A652" s="1322"/>
      <c r="B652" s="484" t="s">
        <v>1077</v>
      </c>
      <c r="C652" s="485">
        <v>20</v>
      </c>
      <c r="D652" s="486" t="s">
        <v>822</v>
      </c>
      <c r="E652" s="485">
        <v>286</v>
      </c>
      <c r="F652" s="486">
        <v>1725</v>
      </c>
      <c r="G652" s="485">
        <v>11</v>
      </c>
      <c r="H652" s="487">
        <v>75</v>
      </c>
      <c r="I652" s="488">
        <f t="shared" si="27"/>
        <v>1500</v>
      </c>
      <c r="J652" s="488">
        <v>1500</v>
      </c>
      <c r="K652" s="775">
        <v>0</v>
      </c>
      <c r="L652" s="775">
        <v>0</v>
      </c>
      <c r="M652" s="471" t="s">
        <v>1143</v>
      </c>
    </row>
    <row r="653" spans="1:13" ht="45" x14ac:dyDescent="0.25">
      <c r="A653" s="1322"/>
      <c r="B653" s="480" t="s">
        <v>1078</v>
      </c>
      <c r="C653" s="481">
        <v>50</v>
      </c>
      <c r="D653" s="481" t="s">
        <v>822</v>
      </c>
      <c r="E653" s="481">
        <v>286</v>
      </c>
      <c r="F653" s="481">
        <v>55717</v>
      </c>
      <c r="G653" s="481">
        <v>11</v>
      </c>
      <c r="H653" s="482">
        <v>50</v>
      </c>
      <c r="I653" s="504">
        <f t="shared" si="27"/>
        <v>2500</v>
      </c>
      <c r="J653" s="504">
        <v>2500</v>
      </c>
      <c r="K653" s="796">
        <v>0</v>
      </c>
      <c r="L653" s="796">
        <v>0</v>
      </c>
      <c r="M653" s="472" t="s">
        <v>1143</v>
      </c>
    </row>
    <row r="654" spans="1:13" ht="45" x14ac:dyDescent="0.25">
      <c r="A654" s="1322"/>
      <c r="B654" s="484" t="s">
        <v>1079</v>
      </c>
      <c r="C654" s="485">
        <v>300</v>
      </c>
      <c r="D654" s="486" t="s">
        <v>822</v>
      </c>
      <c r="E654" s="485">
        <v>286</v>
      </c>
      <c r="F654" s="486">
        <v>19960</v>
      </c>
      <c r="G654" s="485">
        <v>11</v>
      </c>
      <c r="H654" s="487">
        <v>12</v>
      </c>
      <c r="I654" s="488">
        <f t="shared" si="27"/>
        <v>3600</v>
      </c>
      <c r="J654" s="488">
        <v>3600</v>
      </c>
      <c r="K654" s="775">
        <v>0</v>
      </c>
      <c r="L654" s="775">
        <v>0</v>
      </c>
      <c r="M654" s="471" t="s">
        <v>1143</v>
      </c>
    </row>
    <row r="655" spans="1:13" ht="45" x14ac:dyDescent="0.25">
      <c r="A655" s="1322"/>
      <c r="B655" s="480" t="s">
        <v>1080</v>
      </c>
      <c r="C655" s="481">
        <v>20</v>
      </c>
      <c r="D655" s="481" t="s">
        <v>822</v>
      </c>
      <c r="E655" s="481">
        <v>298</v>
      </c>
      <c r="F655" s="481" t="s">
        <v>1081</v>
      </c>
      <c r="G655" s="481">
        <v>11</v>
      </c>
      <c r="H655" s="482">
        <v>260</v>
      </c>
      <c r="I655" s="504">
        <f t="shared" si="27"/>
        <v>5200</v>
      </c>
      <c r="J655" s="504">
        <v>5200</v>
      </c>
      <c r="K655" s="796">
        <v>0</v>
      </c>
      <c r="L655" s="796">
        <v>0</v>
      </c>
      <c r="M655" s="472" t="s">
        <v>1143</v>
      </c>
    </row>
    <row r="656" spans="1:13" ht="45" x14ac:dyDescent="0.25">
      <c r="A656" s="1322"/>
      <c r="B656" s="484" t="s">
        <v>1082</v>
      </c>
      <c r="C656" s="485">
        <v>15</v>
      </c>
      <c r="D656" s="486" t="s">
        <v>822</v>
      </c>
      <c r="E656" s="485">
        <v>298</v>
      </c>
      <c r="F656" s="486" t="s">
        <v>1081</v>
      </c>
      <c r="G656" s="485">
        <v>11</v>
      </c>
      <c r="H656" s="487">
        <v>120</v>
      </c>
      <c r="I656" s="488">
        <f t="shared" si="27"/>
        <v>1800</v>
      </c>
      <c r="J656" s="488">
        <v>1800</v>
      </c>
      <c r="K656" s="775">
        <v>0</v>
      </c>
      <c r="L656" s="775">
        <v>0</v>
      </c>
      <c r="M656" s="471" t="s">
        <v>1143</v>
      </c>
    </row>
    <row r="657" spans="1:13" ht="45" x14ac:dyDescent="0.25">
      <c r="A657" s="1322"/>
      <c r="B657" s="480" t="s">
        <v>1083</v>
      </c>
      <c r="C657" s="481">
        <v>6</v>
      </c>
      <c r="D657" s="481" t="s">
        <v>822</v>
      </c>
      <c r="E657" s="481">
        <v>298</v>
      </c>
      <c r="F657" s="481"/>
      <c r="G657" s="481">
        <v>11</v>
      </c>
      <c r="H657" s="482">
        <v>500</v>
      </c>
      <c r="I657" s="504">
        <f t="shared" si="27"/>
        <v>3000</v>
      </c>
      <c r="J657" s="504">
        <v>3000</v>
      </c>
      <c r="K657" s="796">
        <v>0</v>
      </c>
      <c r="L657" s="796">
        <v>0</v>
      </c>
      <c r="M657" s="472" t="s">
        <v>1143</v>
      </c>
    </row>
    <row r="658" spans="1:13" ht="60" x14ac:dyDescent="0.25">
      <c r="A658" s="1322"/>
      <c r="B658" s="484" t="s">
        <v>1503</v>
      </c>
      <c r="C658" s="485">
        <v>5</v>
      </c>
      <c r="D658" s="486" t="s">
        <v>822</v>
      </c>
      <c r="E658" s="485">
        <v>298</v>
      </c>
      <c r="F658" s="486"/>
      <c r="G658" s="485">
        <v>11</v>
      </c>
      <c r="H658" s="487">
        <v>150</v>
      </c>
      <c r="I658" s="488">
        <f t="shared" si="27"/>
        <v>750</v>
      </c>
      <c r="J658" s="488">
        <v>750</v>
      </c>
      <c r="K658" s="775">
        <v>0</v>
      </c>
      <c r="L658" s="775">
        <v>0</v>
      </c>
      <c r="M658" s="471" t="s">
        <v>1143</v>
      </c>
    </row>
    <row r="659" spans="1:13" ht="45" x14ac:dyDescent="0.25">
      <c r="A659" s="1322"/>
      <c r="B659" s="480" t="s">
        <v>1084</v>
      </c>
      <c r="C659" s="481">
        <v>42</v>
      </c>
      <c r="D659" s="481" t="s">
        <v>820</v>
      </c>
      <c r="E659" s="481">
        <v>252</v>
      </c>
      <c r="F659" s="481">
        <v>82925</v>
      </c>
      <c r="G659" s="481">
        <v>11</v>
      </c>
      <c r="H659" s="482">
        <v>150</v>
      </c>
      <c r="I659" s="504">
        <f t="shared" si="27"/>
        <v>6300</v>
      </c>
      <c r="J659" s="504">
        <v>6300</v>
      </c>
      <c r="K659" s="796">
        <v>0</v>
      </c>
      <c r="L659" s="796">
        <v>0</v>
      </c>
      <c r="M659" s="472" t="s">
        <v>1143</v>
      </c>
    </row>
    <row r="660" spans="1:13" ht="45" x14ac:dyDescent="0.25">
      <c r="A660" s="1322"/>
      <c r="B660" s="484" t="s">
        <v>1085</v>
      </c>
      <c r="C660" s="485">
        <v>10</v>
      </c>
      <c r="D660" s="486" t="s">
        <v>822</v>
      </c>
      <c r="E660" s="485">
        <v>286</v>
      </c>
      <c r="F660" s="486">
        <v>60728</v>
      </c>
      <c r="G660" s="485">
        <v>11</v>
      </c>
      <c r="H660" s="487">
        <v>80</v>
      </c>
      <c r="I660" s="488">
        <f t="shared" si="27"/>
        <v>800</v>
      </c>
      <c r="J660" s="488">
        <v>800</v>
      </c>
      <c r="K660" s="775">
        <v>0</v>
      </c>
      <c r="L660" s="775">
        <v>0</v>
      </c>
      <c r="M660" s="471" t="s">
        <v>1143</v>
      </c>
    </row>
    <row r="661" spans="1:13" ht="45" x14ac:dyDescent="0.25">
      <c r="A661" s="1322"/>
      <c r="B661" s="480" t="s">
        <v>1086</v>
      </c>
      <c r="C661" s="481">
        <v>12</v>
      </c>
      <c r="D661" s="481" t="s">
        <v>822</v>
      </c>
      <c r="E661" s="481">
        <v>286</v>
      </c>
      <c r="F661" s="481">
        <v>88446</v>
      </c>
      <c r="G661" s="481">
        <v>11</v>
      </c>
      <c r="H661" s="482">
        <v>60</v>
      </c>
      <c r="I661" s="504">
        <f t="shared" si="27"/>
        <v>720</v>
      </c>
      <c r="J661" s="504">
        <v>720</v>
      </c>
      <c r="K661" s="796">
        <v>0</v>
      </c>
      <c r="L661" s="796">
        <v>0</v>
      </c>
      <c r="M661" s="472" t="s">
        <v>1143</v>
      </c>
    </row>
    <row r="662" spans="1:13" ht="45" x14ac:dyDescent="0.25">
      <c r="A662" s="1322"/>
      <c r="B662" s="484" t="s">
        <v>1504</v>
      </c>
      <c r="C662" s="485">
        <v>1</v>
      </c>
      <c r="D662" s="486" t="s">
        <v>822</v>
      </c>
      <c r="E662" s="485"/>
      <c r="F662" s="486"/>
      <c r="G662" s="485">
        <v>11</v>
      </c>
      <c r="H662" s="487">
        <v>1100</v>
      </c>
      <c r="I662" s="488">
        <f t="shared" si="27"/>
        <v>1100</v>
      </c>
      <c r="J662" s="488">
        <v>1100</v>
      </c>
      <c r="K662" s="775">
        <v>0</v>
      </c>
      <c r="L662" s="775">
        <v>0</v>
      </c>
      <c r="M662" s="471" t="s">
        <v>1143</v>
      </c>
    </row>
    <row r="663" spans="1:13" ht="45" x14ac:dyDescent="0.25">
      <c r="A663" s="1322"/>
      <c r="B663" s="480" t="s">
        <v>1505</v>
      </c>
      <c r="C663" s="481">
        <v>1</v>
      </c>
      <c r="D663" s="481" t="s">
        <v>822</v>
      </c>
      <c r="E663" s="481"/>
      <c r="F663" s="481"/>
      <c r="G663" s="481">
        <v>11</v>
      </c>
      <c r="H663" s="482">
        <v>1750</v>
      </c>
      <c r="I663" s="504">
        <f t="shared" si="27"/>
        <v>1750</v>
      </c>
      <c r="J663" s="504">
        <v>1750</v>
      </c>
      <c r="K663" s="796">
        <v>0</v>
      </c>
      <c r="L663" s="796">
        <v>0</v>
      </c>
      <c r="M663" s="472" t="s">
        <v>1143</v>
      </c>
    </row>
    <row r="664" spans="1:13" ht="75" x14ac:dyDescent="0.25">
      <c r="A664" s="1322"/>
      <c r="B664" s="484" t="s">
        <v>1087</v>
      </c>
      <c r="C664" s="485">
        <v>100</v>
      </c>
      <c r="D664" s="486" t="s">
        <v>822</v>
      </c>
      <c r="E664" s="485">
        <v>286</v>
      </c>
      <c r="F664" s="486">
        <v>19970</v>
      </c>
      <c r="G664" s="485">
        <v>11</v>
      </c>
      <c r="H664" s="487">
        <v>10</v>
      </c>
      <c r="I664" s="488">
        <f t="shared" si="27"/>
        <v>1000</v>
      </c>
      <c r="J664" s="488">
        <v>1000</v>
      </c>
      <c r="K664" s="775">
        <v>0</v>
      </c>
      <c r="L664" s="775">
        <v>0</v>
      </c>
      <c r="M664" s="471" t="s">
        <v>1143</v>
      </c>
    </row>
    <row r="665" spans="1:13" ht="75" x14ac:dyDescent="0.25">
      <c r="A665" s="1322"/>
      <c r="B665" s="480" t="s">
        <v>1088</v>
      </c>
      <c r="C665" s="481">
        <v>100</v>
      </c>
      <c r="D665" s="481" t="s">
        <v>822</v>
      </c>
      <c r="E665" s="481">
        <v>286</v>
      </c>
      <c r="F665" s="481">
        <v>19970</v>
      </c>
      <c r="G665" s="481">
        <v>11</v>
      </c>
      <c r="H665" s="482">
        <v>5</v>
      </c>
      <c r="I665" s="504">
        <f t="shared" si="27"/>
        <v>500</v>
      </c>
      <c r="J665" s="504">
        <v>500</v>
      </c>
      <c r="K665" s="796">
        <v>0</v>
      </c>
      <c r="L665" s="796">
        <v>0</v>
      </c>
      <c r="M665" s="472" t="s">
        <v>1143</v>
      </c>
    </row>
    <row r="666" spans="1:13" ht="45" x14ac:dyDescent="0.25">
      <c r="A666" s="1322"/>
      <c r="B666" s="484" t="s">
        <v>1506</v>
      </c>
      <c r="C666" s="485">
        <v>4</v>
      </c>
      <c r="D666" s="486" t="s">
        <v>822</v>
      </c>
      <c r="E666" s="485">
        <v>269</v>
      </c>
      <c r="F666" s="486">
        <v>32007</v>
      </c>
      <c r="G666" s="485">
        <v>11</v>
      </c>
      <c r="H666" s="487">
        <v>195</v>
      </c>
      <c r="I666" s="488">
        <f t="shared" si="27"/>
        <v>780</v>
      </c>
      <c r="J666" s="488">
        <v>780</v>
      </c>
      <c r="K666" s="775">
        <v>0</v>
      </c>
      <c r="L666" s="775">
        <v>0</v>
      </c>
      <c r="M666" s="471" t="s">
        <v>1143</v>
      </c>
    </row>
    <row r="667" spans="1:13" ht="45" x14ac:dyDescent="0.25">
      <c r="A667" s="1322"/>
      <c r="B667" s="480" t="s">
        <v>1089</v>
      </c>
      <c r="C667" s="481">
        <v>200</v>
      </c>
      <c r="D667" s="481" t="s">
        <v>1090</v>
      </c>
      <c r="E667" s="481">
        <v>199</v>
      </c>
      <c r="F667" s="481" t="s">
        <v>1081</v>
      </c>
      <c r="G667" s="481">
        <v>11</v>
      </c>
      <c r="H667" s="482">
        <v>350</v>
      </c>
      <c r="I667" s="504">
        <f t="shared" si="27"/>
        <v>70000</v>
      </c>
      <c r="J667" s="504">
        <v>70000</v>
      </c>
      <c r="K667" s="796">
        <v>0</v>
      </c>
      <c r="L667" s="796">
        <v>0</v>
      </c>
      <c r="M667" s="472" t="s">
        <v>1143</v>
      </c>
    </row>
    <row r="668" spans="1:13" ht="45" x14ac:dyDescent="0.25">
      <c r="A668" s="1322"/>
      <c r="B668" s="484" t="s">
        <v>1507</v>
      </c>
      <c r="C668" s="485">
        <v>100</v>
      </c>
      <c r="D668" s="486" t="s">
        <v>1092</v>
      </c>
      <c r="E668" s="485">
        <v>223</v>
      </c>
      <c r="F668" s="486">
        <v>83778</v>
      </c>
      <c r="G668" s="485">
        <v>11</v>
      </c>
      <c r="H668" s="487">
        <v>250</v>
      </c>
      <c r="I668" s="488">
        <f t="shared" si="27"/>
        <v>25000</v>
      </c>
      <c r="J668" s="488">
        <v>25000</v>
      </c>
      <c r="K668" s="775">
        <v>0</v>
      </c>
      <c r="L668" s="775">
        <v>0</v>
      </c>
      <c r="M668" s="471" t="s">
        <v>1143</v>
      </c>
    </row>
    <row r="669" spans="1:13" ht="45" x14ac:dyDescent="0.25">
      <c r="A669" s="1322"/>
      <c r="B669" s="480" t="s">
        <v>1091</v>
      </c>
      <c r="C669" s="481">
        <v>10</v>
      </c>
      <c r="D669" s="481" t="s">
        <v>1092</v>
      </c>
      <c r="E669" s="481">
        <v>223</v>
      </c>
      <c r="F669" s="481">
        <v>53363</v>
      </c>
      <c r="G669" s="481">
        <v>11</v>
      </c>
      <c r="H669" s="482">
        <v>250</v>
      </c>
      <c r="I669" s="504">
        <f t="shared" si="27"/>
        <v>2500</v>
      </c>
      <c r="J669" s="504">
        <v>2500</v>
      </c>
      <c r="K669" s="796">
        <v>0</v>
      </c>
      <c r="L669" s="796">
        <v>0</v>
      </c>
      <c r="M669" s="472" t="s">
        <v>1143</v>
      </c>
    </row>
    <row r="670" spans="1:13" ht="45" x14ac:dyDescent="0.25">
      <c r="A670" s="1322"/>
      <c r="B670" s="484" t="s">
        <v>1093</v>
      </c>
      <c r="C670" s="485">
        <v>190</v>
      </c>
      <c r="D670" s="486" t="s">
        <v>822</v>
      </c>
      <c r="E670" s="485">
        <v>275</v>
      </c>
      <c r="F670" s="486">
        <v>73115</v>
      </c>
      <c r="G670" s="485">
        <v>11</v>
      </c>
      <c r="H670" s="487">
        <v>350</v>
      </c>
      <c r="I670" s="488">
        <f t="shared" si="27"/>
        <v>66500</v>
      </c>
      <c r="J670" s="488">
        <v>66500</v>
      </c>
      <c r="K670" s="775">
        <v>0</v>
      </c>
      <c r="L670" s="775">
        <v>0</v>
      </c>
      <c r="M670" s="471" t="s">
        <v>1143</v>
      </c>
    </row>
    <row r="671" spans="1:13" ht="45" x14ac:dyDescent="0.25">
      <c r="A671" s="1322"/>
      <c r="B671" s="480" t="s">
        <v>1094</v>
      </c>
      <c r="C671" s="481">
        <v>10</v>
      </c>
      <c r="D671" s="481" t="s">
        <v>822</v>
      </c>
      <c r="E671" s="481">
        <v>275</v>
      </c>
      <c r="F671" s="481">
        <v>63119</v>
      </c>
      <c r="G671" s="481">
        <v>11</v>
      </c>
      <c r="H671" s="482">
        <v>350</v>
      </c>
      <c r="I671" s="504">
        <f t="shared" si="27"/>
        <v>3500</v>
      </c>
      <c r="J671" s="504">
        <v>3500</v>
      </c>
      <c r="K671" s="796">
        <v>0</v>
      </c>
      <c r="L671" s="796">
        <v>0</v>
      </c>
      <c r="M671" s="472" t="s">
        <v>1143</v>
      </c>
    </row>
    <row r="672" spans="1:13" ht="45" x14ac:dyDescent="0.25">
      <c r="A672" s="1322"/>
      <c r="B672" s="484" t="s">
        <v>1095</v>
      </c>
      <c r="C672" s="485">
        <v>10</v>
      </c>
      <c r="D672" s="486" t="s">
        <v>822</v>
      </c>
      <c r="E672" s="485">
        <v>297</v>
      </c>
      <c r="F672" s="486">
        <v>82277</v>
      </c>
      <c r="G672" s="485">
        <v>11</v>
      </c>
      <c r="H672" s="487">
        <v>100</v>
      </c>
      <c r="I672" s="488">
        <f t="shared" si="27"/>
        <v>1000</v>
      </c>
      <c r="J672" s="488">
        <v>1000</v>
      </c>
      <c r="K672" s="775">
        <v>0</v>
      </c>
      <c r="L672" s="775">
        <v>0</v>
      </c>
      <c r="M672" s="471" t="s">
        <v>1143</v>
      </c>
    </row>
    <row r="673" spans="1:13" ht="45" x14ac:dyDescent="0.25">
      <c r="A673" s="1322"/>
      <c r="B673" s="480" t="s">
        <v>1508</v>
      </c>
      <c r="C673" s="481">
        <v>6</v>
      </c>
      <c r="D673" s="481" t="s">
        <v>822</v>
      </c>
      <c r="E673" s="481">
        <v>286</v>
      </c>
      <c r="F673" s="481">
        <v>50721</v>
      </c>
      <c r="G673" s="481">
        <v>11</v>
      </c>
      <c r="H673" s="482">
        <v>30</v>
      </c>
      <c r="I673" s="504">
        <f t="shared" si="27"/>
        <v>180</v>
      </c>
      <c r="J673" s="504">
        <v>180</v>
      </c>
      <c r="K673" s="796">
        <v>0</v>
      </c>
      <c r="L673" s="796">
        <v>0</v>
      </c>
      <c r="M673" s="472" t="s">
        <v>1143</v>
      </c>
    </row>
    <row r="674" spans="1:13" ht="45" x14ac:dyDescent="0.25">
      <c r="A674" s="1322"/>
      <c r="B674" s="484" t="s">
        <v>1108</v>
      </c>
      <c r="C674" s="485">
        <v>20</v>
      </c>
      <c r="D674" s="486" t="s">
        <v>822</v>
      </c>
      <c r="E674" s="485">
        <v>286</v>
      </c>
      <c r="F674" s="486">
        <v>1733</v>
      </c>
      <c r="G674" s="485">
        <v>11</v>
      </c>
      <c r="H674" s="487">
        <v>100</v>
      </c>
      <c r="I674" s="488">
        <f t="shared" si="27"/>
        <v>2000</v>
      </c>
      <c r="J674" s="488">
        <v>2000</v>
      </c>
      <c r="K674" s="775">
        <v>0</v>
      </c>
      <c r="L674" s="775">
        <v>0</v>
      </c>
      <c r="M674" s="471" t="s">
        <v>1143</v>
      </c>
    </row>
    <row r="675" spans="1:13" ht="45" x14ac:dyDescent="0.25">
      <c r="A675" s="1322"/>
      <c r="B675" s="480" t="s">
        <v>1509</v>
      </c>
      <c r="C675" s="481">
        <v>20</v>
      </c>
      <c r="D675" s="481" t="s">
        <v>822</v>
      </c>
      <c r="E675" s="481">
        <v>286</v>
      </c>
      <c r="F675" s="481">
        <v>1739</v>
      </c>
      <c r="G675" s="481">
        <v>11</v>
      </c>
      <c r="H675" s="482">
        <v>80</v>
      </c>
      <c r="I675" s="504">
        <f t="shared" si="27"/>
        <v>1600</v>
      </c>
      <c r="J675" s="504">
        <v>1600</v>
      </c>
      <c r="K675" s="796">
        <v>0</v>
      </c>
      <c r="L675" s="796">
        <v>0</v>
      </c>
      <c r="M675" s="472" t="s">
        <v>1143</v>
      </c>
    </row>
    <row r="676" spans="1:13" ht="45" x14ac:dyDescent="0.25">
      <c r="A676" s="1322"/>
      <c r="B676" s="484" t="s">
        <v>1109</v>
      </c>
      <c r="C676" s="485">
        <v>20</v>
      </c>
      <c r="D676" s="486" t="s">
        <v>822</v>
      </c>
      <c r="E676" s="485">
        <v>268</v>
      </c>
      <c r="F676" s="486">
        <v>29952</v>
      </c>
      <c r="G676" s="485">
        <v>11</v>
      </c>
      <c r="H676" s="487">
        <v>6</v>
      </c>
      <c r="I676" s="488">
        <f t="shared" si="27"/>
        <v>120</v>
      </c>
      <c r="J676" s="488">
        <v>120</v>
      </c>
      <c r="K676" s="775">
        <v>0</v>
      </c>
      <c r="L676" s="775">
        <v>0</v>
      </c>
      <c r="M676" s="471" t="s">
        <v>1143</v>
      </c>
    </row>
    <row r="677" spans="1:13" ht="45" x14ac:dyDescent="0.25">
      <c r="A677" s="1322"/>
      <c r="B677" s="480" t="s">
        <v>1112</v>
      </c>
      <c r="C677" s="481">
        <v>10</v>
      </c>
      <c r="D677" s="481" t="s">
        <v>822</v>
      </c>
      <c r="E677" s="481">
        <v>297</v>
      </c>
      <c r="F677" s="481">
        <v>44030</v>
      </c>
      <c r="G677" s="481">
        <v>11</v>
      </c>
      <c r="H677" s="482">
        <v>15</v>
      </c>
      <c r="I677" s="504">
        <f t="shared" si="27"/>
        <v>150</v>
      </c>
      <c r="J677" s="504">
        <v>150</v>
      </c>
      <c r="K677" s="796">
        <v>0</v>
      </c>
      <c r="L677" s="796">
        <v>0</v>
      </c>
      <c r="M677" s="472" t="s">
        <v>1143</v>
      </c>
    </row>
    <row r="678" spans="1:13" ht="45" x14ac:dyDescent="0.25">
      <c r="A678" s="1322"/>
      <c r="B678" s="484" t="s">
        <v>1510</v>
      </c>
      <c r="C678" s="485">
        <v>1</v>
      </c>
      <c r="D678" s="486" t="s">
        <v>822</v>
      </c>
      <c r="E678" s="485"/>
      <c r="F678" s="486"/>
      <c r="G678" s="485">
        <v>11</v>
      </c>
      <c r="H678" s="487">
        <v>1695</v>
      </c>
      <c r="I678" s="488">
        <f t="shared" si="27"/>
        <v>1695</v>
      </c>
      <c r="J678" s="488">
        <v>1695</v>
      </c>
      <c r="K678" s="775">
        <v>0</v>
      </c>
      <c r="L678" s="775">
        <v>0</v>
      </c>
      <c r="M678" s="471" t="s">
        <v>1143</v>
      </c>
    </row>
    <row r="679" spans="1:13" ht="45" x14ac:dyDescent="0.25">
      <c r="A679" s="1322"/>
      <c r="B679" s="480" t="s">
        <v>1113</v>
      </c>
      <c r="C679" s="481">
        <v>15</v>
      </c>
      <c r="D679" s="481" t="s">
        <v>822</v>
      </c>
      <c r="E679" s="481"/>
      <c r="F679" s="481"/>
      <c r="G679" s="481">
        <v>11</v>
      </c>
      <c r="H679" s="482">
        <v>20</v>
      </c>
      <c r="I679" s="504">
        <f t="shared" si="27"/>
        <v>300</v>
      </c>
      <c r="J679" s="504">
        <v>300</v>
      </c>
      <c r="K679" s="796">
        <v>0</v>
      </c>
      <c r="L679" s="796">
        <v>0</v>
      </c>
      <c r="M679" s="472" t="s">
        <v>1143</v>
      </c>
    </row>
    <row r="680" spans="1:13" ht="45" x14ac:dyDescent="0.25">
      <c r="A680" s="1322"/>
      <c r="B680" s="484" t="s">
        <v>1114</v>
      </c>
      <c r="C680" s="485">
        <v>50</v>
      </c>
      <c r="D680" s="486" t="s">
        <v>1115</v>
      </c>
      <c r="E680" s="485">
        <v>281</v>
      </c>
      <c r="F680" s="486">
        <v>81040</v>
      </c>
      <c r="G680" s="485">
        <v>11</v>
      </c>
      <c r="H680" s="487">
        <v>4</v>
      </c>
      <c r="I680" s="488">
        <f t="shared" si="27"/>
        <v>200</v>
      </c>
      <c r="J680" s="488">
        <v>200</v>
      </c>
      <c r="K680" s="775">
        <v>0</v>
      </c>
      <c r="L680" s="775">
        <v>0</v>
      </c>
      <c r="M680" s="471" t="s">
        <v>1143</v>
      </c>
    </row>
    <row r="681" spans="1:13" ht="45" x14ac:dyDescent="0.25">
      <c r="A681" s="1322"/>
      <c r="B681" s="480" t="s">
        <v>1116</v>
      </c>
      <c r="C681" s="481">
        <v>17</v>
      </c>
      <c r="D681" s="481" t="s">
        <v>1117</v>
      </c>
      <c r="E681" s="481">
        <v>281</v>
      </c>
      <c r="F681" s="481">
        <v>43396</v>
      </c>
      <c r="G681" s="481">
        <v>11</v>
      </c>
      <c r="H681" s="482">
        <v>34</v>
      </c>
      <c r="I681" s="504">
        <f t="shared" si="27"/>
        <v>578</v>
      </c>
      <c r="J681" s="504">
        <v>578</v>
      </c>
      <c r="K681" s="796">
        <v>0</v>
      </c>
      <c r="L681" s="796">
        <v>0</v>
      </c>
      <c r="M681" s="472" t="s">
        <v>1143</v>
      </c>
    </row>
    <row r="682" spans="1:13" ht="45" x14ac:dyDescent="0.25">
      <c r="A682" s="1322"/>
      <c r="B682" s="484" t="s">
        <v>1118</v>
      </c>
      <c r="C682" s="485">
        <v>15</v>
      </c>
      <c r="D682" s="486" t="s">
        <v>1117</v>
      </c>
      <c r="E682" s="485">
        <v>281</v>
      </c>
      <c r="F682" s="486">
        <v>73636</v>
      </c>
      <c r="G682" s="485">
        <v>11</v>
      </c>
      <c r="H682" s="487">
        <v>59</v>
      </c>
      <c r="I682" s="488">
        <f t="shared" si="27"/>
        <v>885</v>
      </c>
      <c r="J682" s="488">
        <v>885</v>
      </c>
      <c r="K682" s="775">
        <v>0</v>
      </c>
      <c r="L682" s="775">
        <v>0</v>
      </c>
      <c r="M682" s="471" t="s">
        <v>1143</v>
      </c>
    </row>
    <row r="683" spans="1:13" ht="45" x14ac:dyDescent="0.25">
      <c r="A683" s="1322"/>
      <c r="B683" s="480" t="s">
        <v>1119</v>
      </c>
      <c r="C683" s="481">
        <v>5</v>
      </c>
      <c r="D683" s="481" t="s">
        <v>1117</v>
      </c>
      <c r="E683" s="481">
        <v>281</v>
      </c>
      <c r="F683" s="481">
        <v>51649</v>
      </c>
      <c r="G683" s="481">
        <v>11</v>
      </c>
      <c r="H683" s="482">
        <v>14</v>
      </c>
      <c r="I683" s="504">
        <f t="shared" si="27"/>
        <v>70</v>
      </c>
      <c r="J683" s="504">
        <v>70</v>
      </c>
      <c r="K683" s="796">
        <v>0</v>
      </c>
      <c r="L683" s="796">
        <v>0</v>
      </c>
      <c r="M683" s="472" t="s">
        <v>1143</v>
      </c>
    </row>
    <row r="684" spans="1:13" ht="45" x14ac:dyDescent="0.25">
      <c r="A684" s="1322"/>
      <c r="B684" s="484" t="s">
        <v>1511</v>
      </c>
      <c r="C684" s="485">
        <v>22</v>
      </c>
      <c r="D684" s="486" t="s">
        <v>1117</v>
      </c>
      <c r="E684" s="485"/>
      <c r="F684" s="486"/>
      <c r="G684" s="485">
        <v>11</v>
      </c>
      <c r="H684" s="487">
        <v>380</v>
      </c>
      <c r="I684" s="488">
        <f t="shared" si="27"/>
        <v>8360</v>
      </c>
      <c r="J684" s="488">
        <v>8360</v>
      </c>
      <c r="K684" s="775">
        <v>0</v>
      </c>
      <c r="L684" s="775">
        <v>0</v>
      </c>
      <c r="M684" s="471" t="s">
        <v>1143</v>
      </c>
    </row>
    <row r="685" spans="1:13" ht="45" x14ac:dyDescent="0.25">
      <c r="A685" s="1322"/>
      <c r="B685" s="480" t="s">
        <v>1512</v>
      </c>
      <c r="C685" s="481">
        <v>2</v>
      </c>
      <c r="D685" s="481" t="s">
        <v>822</v>
      </c>
      <c r="E685" s="481"/>
      <c r="F685" s="481"/>
      <c r="G685" s="481">
        <v>11</v>
      </c>
      <c r="H685" s="482">
        <v>939</v>
      </c>
      <c r="I685" s="504">
        <f t="shared" si="27"/>
        <v>1878</v>
      </c>
      <c r="J685" s="504">
        <v>1878</v>
      </c>
      <c r="K685" s="796">
        <v>0</v>
      </c>
      <c r="L685" s="796">
        <v>0</v>
      </c>
      <c r="M685" s="472" t="s">
        <v>1143</v>
      </c>
    </row>
    <row r="686" spans="1:13" ht="45" x14ac:dyDescent="0.25">
      <c r="A686" s="1322"/>
      <c r="B686" s="484" t="s">
        <v>1513</v>
      </c>
      <c r="C686" s="485">
        <v>1</v>
      </c>
      <c r="D686" s="486" t="s">
        <v>822</v>
      </c>
      <c r="E686" s="485"/>
      <c r="F686" s="486"/>
      <c r="G686" s="485">
        <v>11</v>
      </c>
      <c r="H686" s="487">
        <v>839</v>
      </c>
      <c r="I686" s="488">
        <f t="shared" si="27"/>
        <v>839</v>
      </c>
      <c r="J686" s="488">
        <v>839</v>
      </c>
      <c r="K686" s="775">
        <v>0</v>
      </c>
      <c r="L686" s="775">
        <v>0</v>
      </c>
      <c r="M686" s="471" t="s">
        <v>1143</v>
      </c>
    </row>
    <row r="687" spans="1:13" ht="45" x14ac:dyDescent="0.25">
      <c r="A687" s="1322"/>
      <c r="B687" s="480" t="s">
        <v>1514</v>
      </c>
      <c r="C687" s="481">
        <v>1</v>
      </c>
      <c r="D687" s="481" t="s">
        <v>822</v>
      </c>
      <c r="E687" s="481"/>
      <c r="F687" s="481"/>
      <c r="G687" s="481">
        <v>11</v>
      </c>
      <c r="H687" s="482">
        <v>839</v>
      </c>
      <c r="I687" s="504">
        <f t="shared" si="27"/>
        <v>839</v>
      </c>
      <c r="J687" s="504">
        <v>839</v>
      </c>
      <c r="K687" s="796">
        <v>0</v>
      </c>
      <c r="L687" s="796">
        <v>0</v>
      </c>
      <c r="M687" s="472" t="s">
        <v>1143</v>
      </c>
    </row>
    <row r="688" spans="1:13" ht="45" x14ac:dyDescent="0.25">
      <c r="A688" s="1322"/>
      <c r="B688" s="484" t="s">
        <v>1515</v>
      </c>
      <c r="C688" s="485">
        <v>2</v>
      </c>
      <c r="D688" s="486" t="s">
        <v>822</v>
      </c>
      <c r="E688" s="485"/>
      <c r="F688" s="486"/>
      <c r="G688" s="485">
        <v>11</v>
      </c>
      <c r="H688" s="487">
        <v>450</v>
      </c>
      <c r="I688" s="488">
        <f t="shared" si="27"/>
        <v>900</v>
      </c>
      <c r="J688" s="488">
        <v>900</v>
      </c>
      <c r="K688" s="775">
        <v>0</v>
      </c>
      <c r="L688" s="775">
        <v>0</v>
      </c>
      <c r="M688" s="471" t="s">
        <v>1143</v>
      </c>
    </row>
    <row r="689" spans="1:13" ht="45" x14ac:dyDescent="0.25">
      <c r="A689" s="1322"/>
      <c r="B689" s="480" t="s">
        <v>1516</v>
      </c>
      <c r="C689" s="481">
        <v>30</v>
      </c>
      <c r="D689" s="481" t="s">
        <v>1115</v>
      </c>
      <c r="E689" s="481"/>
      <c r="F689" s="481"/>
      <c r="G689" s="481">
        <v>11</v>
      </c>
      <c r="H689" s="482">
        <v>12</v>
      </c>
      <c r="I689" s="504">
        <f t="shared" si="27"/>
        <v>360</v>
      </c>
      <c r="J689" s="504">
        <v>360</v>
      </c>
      <c r="K689" s="796">
        <v>0</v>
      </c>
      <c r="L689" s="796">
        <v>0</v>
      </c>
      <c r="M689" s="472" t="s">
        <v>1143</v>
      </c>
    </row>
    <row r="690" spans="1:13" ht="45" x14ac:dyDescent="0.25">
      <c r="A690" s="1322"/>
      <c r="B690" s="484" t="s">
        <v>1120</v>
      </c>
      <c r="C690" s="485">
        <v>150</v>
      </c>
      <c r="D690" s="486" t="s">
        <v>1121</v>
      </c>
      <c r="E690" s="485">
        <v>274</v>
      </c>
      <c r="F690" s="486">
        <v>38859</v>
      </c>
      <c r="G690" s="485">
        <v>11</v>
      </c>
      <c r="H690" s="487">
        <v>80</v>
      </c>
      <c r="I690" s="488">
        <f t="shared" si="27"/>
        <v>12000</v>
      </c>
      <c r="J690" s="488">
        <v>0</v>
      </c>
      <c r="K690" s="775">
        <v>12000</v>
      </c>
      <c r="L690" s="775">
        <v>0</v>
      </c>
      <c r="M690" s="471" t="s">
        <v>1143</v>
      </c>
    </row>
    <row r="691" spans="1:13" ht="45" x14ac:dyDescent="0.25">
      <c r="A691" s="1322"/>
      <c r="B691" s="480" t="s">
        <v>1122</v>
      </c>
      <c r="C691" s="481">
        <v>1</v>
      </c>
      <c r="D691" s="481" t="s">
        <v>822</v>
      </c>
      <c r="E691" s="481">
        <v>329</v>
      </c>
      <c r="F691" s="481">
        <v>66317</v>
      </c>
      <c r="G691" s="481">
        <v>11</v>
      </c>
      <c r="H691" s="482">
        <v>750</v>
      </c>
      <c r="I691" s="504">
        <f t="shared" si="27"/>
        <v>750</v>
      </c>
      <c r="J691" s="504">
        <v>750</v>
      </c>
      <c r="K691" s="796">
        <v>0</v>
      </c>
      <c r="L691" s="796">
        <v>0</v>
      </c>
      <c r="M691" s="472" t="s">
        <v>1143</v>
      </c>
    </row>
    <row r="692" spans="1:13" ht="45" x14ac:dyDescent="0.25">
      <c r="A692" s="1322"/>
      <c r="B692" s="484" t="s">
        <v>1123</v>
      </c>
      <c r="C692" s="485">
        <v>10</v>
      </c>
      <c r="D692" s="486" t="s">
        <v>1124</v>
      </c>
      <c r="E692" s="485">
        <v>264</v>
      </c>
      <c r="F692" s="486">
        <v>47711</v>
      </c>
      <c r="G692" s="485">
        <v>11</v>
      </c>
      <c r="H692" s="487">
        <v>100</v>
      </c>
      <c r="I692" s="488">
        <f t="shared" si="27"/>
        <v>1000</v>
      </c>
      <c r="J692" s="488">
        <v>1000</v>
      </c>
      <c r="K692" s="775">
        <v>0</v>
      </c>
      <c r="L692" s="775">
        <v>0</v>
      </c>
      <c r="M692" s="471" t="s">
        <v>1143</v>
      </c>
    </row>
    <row r="693" spans="1:13" ht="45" x14ac:dyDescent="0.25">
      <c r="A693" s="1322"/>
      <c r="B693" s="480" t="s">
        <v>1035</v>
      </c>
      <c r="C693" s="481">
        <v>30</v>
      </c>
      <c r="D693" s="481" t="s">
        <v>1125</v>
      </c>
      <c r="E693" s="481">
        <v>261</v>
      </c>
      <c r="F693" s="481">
        <v>4900</v>
      </c>
      <c r="G693" s="481">
        <v>11</v>
      </c>
      <c r="H693" s="482">
        <v>100</v>
      </c>
      <c r="I693" s="504">
        <f t="shared" si="27"/>
        <v>3000</v>
      </c>
      <c r="J693" s="504">
        <v>3000</v>
      </c>
      <c r="K693" s="796">
        <v>0</v>
      </c>
      <c r="L693" s="796">
        <v>0</v>
      </c>
      <c r="M693" s="472" t="s">
        <v>1143</v>
      </c>
    </row>
    <row r="694" spans="1:13" ht="45" x14ac:dyDescent="0.25">
      <c r="A694" s="1322"/>
      <c r="B694" s="484" t="s">
        <v>1126</v>
      </c>
      <c r="C694" s="485">
        <v>5</v>
      </c>
      <c r="D694" s="486" t="s">
        <v>1125</v>
      </c>
      <c r="E694" s="485">
        <v>269</v>
      </c>
      <c r="F694" s="486"/>
      <c r="G694" s="485">
        <v>11</v>
      </c>
      <c r="H694" s="487">
        <v>30</v>
      </c>
      <c r="I694" s="488">
        <f t="shared" si="27"/>
        <v>150</v>
      </c>
      <c r="J694" s="488">
        <v>150</v>
      </c>
      <c r="K694" s="775">
        <v>0</v>
      </c>
      <c r="L694" s="775">
        <v>0</v>
      </c>
      <c r="M694" s="471" t="s">
        <v>1143</v>
      </c>
    </row>
    <row r="695" spans="1:13" ht="45" x14ac:dyDescent="0.25">
      <c r="A695" s="1322"/>
      <c r="B695" s="480" t="s">
        <v>1127</v>
      </c>
      <c r="C695" s="481">
        <v>10</v>
      </c>
      <c r="D695" s="481" t="s">
        <v>822</v>
      </c>
      <c r="E695" s="481">
        <v>261</v>
      </c>
      <c r="F695" s="481">
        <v>42210</v>
      </c>
      <c r="G695" s="481">
        <v>11</v>
      </c>
      <c r="H695" s="482">
        <v>130</v>
      </c>
      <c r="I695" s="504">
        <f t="shared" si="27"/>
        <v>1300</v>
      </c>
      <c r="J695" s="504">
        <v>1300</v>
      </c>
      <c r="K695" s="796">
        <v>0</v>
      </c>
      <c r="L695" s="796">
        <v>0</v>
      </c>
      <c r="M695" s="472" t="s">
        <v>1143</v>
      </c>
    </row>
    <row r="696" spans="1:13" ht="45" x14ac:dyDescent="0.25">
      <c r="A696" s="1322"/>
      <c r="B696" s="484" t="s">
        <v>1128</v>
      </c>
      <c r="C696" s="485">
        <v>10</v>
      </c>
      <c r="D696" s="486" t="s">
        <v>822</v>
      </c>
      <c r="E696" s="485">
        <v>261</v>
      </c>
      <c r="F696" s="486">
        <v>32017</v>
      </c>
      <c r="G696" s="485">
        <v>11</v>
      </c>
      <c r="H696" s="487">
        <v>125</v>
      </c>
      <c r="I696" s="488">
        <f t="shared" si="27"/>
        <v>1250</v>
      </c>
      <c r="J696" s="488">
        <v>1250</v>
      </c>
      <c r="K696" s="775">
        <v>0</v>
      </c>
      <c r="L696" s="775">
        <v>0</v>
      </c>
      <c r="M696" s="471" t="s">
        <v>1143</v>
      </c>
    </row>
    <row r="697" spans="1:13" ht="45" x14ac:dyDescent="0.25">
      <c r="A697" s="1322"/>
      <c r="B697" s="480" t="s">
        <v>1129</v>
      </c>
      <c r="C697" s="481">
        <v>30</v>
      </c>
      <c r="D697" s="481" t="s">
        <v>822</v>
      </c>
      <c r="E697" s="481">
        <v>299</v>
      </c>
      <c r="F697" s="481">
        <v>30578</v>
      </c>
      <c r="G697" s="481">
        <v>11</v>
      </c>
      <c r="H697" s="482">
        <v>5</v>
      </c>
      <c r="I697" s="504">
        <f t="shared" si="27"/>
        <v>150</v>
      </c>
      <c r="J697" s="504">
        <v>150</v>
      </c>
      <c r="K697" s="796">
        <v>0</v>
      </c>
      <c r="L697" s="796">
        <v>0</v>
      </c>
      <c r="M697" s="472" t="s">
        <v>1143</v>
      </c>
    </row>
    <row r="698" spans="1:13" ht="45" x14ac:dyDescent="0.25">
      <c r="A698" s="1322"/>
      <c r="B698" s="484" t="s">
        <v>1130</v>
      </c>
      <c r="C698" s="485">
        <v>30</v>
      </c>
      <c r="D698" s="486" t="s">
        <v>822</v>
      </c>
      <c r="E698" s="485">
        <v>299</v>
      </c>
      <c r="F698" s="486">
        <v>49700</v>
      </c>
      <c r="G698" s="485">
        <v>11</v>
      </c>
      <c r="H698" s="487">
        <v>5</v>
      </c>
      <c r="I698" s="488">
        <f t="shared" ref="I698:I721" si="28">+H698*C698</f>
        <v>150</v>
      </c>
      <c r="J698" s="488">
        <v>150</v>
      </c>
      <c r="K698" s="775">
        <v>0</v>
      </c>
      <c r="L698" s="775">
        <v>0</v>
      </c>
      <c r="M698" s="471" t="s">
        <v>1143</v>
      </c>
    </row>
    <row r="699" spans="1:13" ht="45" x14ac:dyDescent="0.25">
      <c r="A699" s="1322"/>
      <c r="B699" s="480" t="s">
        <v>1131</v>
      </c>
      <c r="C699" s="481">
        <v>30</v>
      </c>
      <c r="D699" s="481" t="s">
        <v>822</v>
      </c>
      <c r="E699" s="481">
        <v>299</v>
      </c>
      <c r="F699" s="481">
        <v>49696</v>
      </c>
      <c r="G699" s="481">
        <v>11</v>
      </c>
      <c r="H699" s="482">
        <v>4</v>
      </c>
      <c r="I699" s="504">
        <f t="shared" si="28"/>
        <v>120</v>
      </c>
      <c r="J699" s="504">
        <v>120</v>
      </c>
      <c r="K699" s="796">
        <v>0</v>
      </c>
      <c r="L699" s="796">
        <v>0</v>
      </c>
      <c r="M699" s="472" t="s">
        <v>1143</v>
      </c>
    </row>
    <row r="700" spans="1:13" ht="45" x14ac:dyDescent="0.25">
      <c r="A700" s="1322"/>
      <c r="B700" s="484" t="s">
        <v>1132</v>
      </c>
      <c r="C700" s="485">
        <v>5</v>
      </c>
      <c r="D700" s="486" t="s">
        <v>1133</v>
      </c>
      <c r="E700" s="485">
        <v>299</v>
      </c>
      <c r="F700" s="486">
        <v>76366</v>
      </c>
      <c r="G700" s="485">
        <v>11</v>
      </c>
      <c r="H700" s="487">
        <v>60</v>
      </c>
      <c r="I700" s="488">
        <f t="shared" si="28"/>
        <v>300</v>
      </c>
      <c r="J700" s="488">
        <v>300</v>
      </c>
      <c r="K700" s="775">
        <v>0</v>
      </c>
      <c r="L700" s="775">
        <v>0</v>
      </c>
      <c r="M700" s="471" t="s">
        <v>1143</v>
      </c>
    </row>
    <row r="701" spans="1:13" ht="45" x14ac:dyDescent="0.25">
      <c r="A701" s="1322"/>
      <c r="B701" s="480" t="s">
        <v>1134</v>
      </c>
      <c r="C701" s="481">
        <v>5</v>
      </c>
      <c r="D701" s="481" t="s">
        <v>1133</v>
      </c>
      <c r="E701" s="481">
        <v>299</v>
      </c>
      <c r="F701" s="481">
        <v>33856</v>
      </c>
      <c r="G701" s="481">
        <v>11</v>
      </c>
      <c r="H701" s="482">
        <v>60</v>
      </c>
      <c r="I701" s="504">
        <f t="shared" si="28"/>
        <v>300</v>
      </c>
      <c r="J701" s="504">
        <v>300</v>
      </c>
      <c r="K701" s="796">
        <v>0</v>
      </c>
      <c r="L701" s="796">
        <v>0</v>
      </c>
      <c r="M701" s="472" t="s">
        <v>1143</v>
      </c>
    </row>
    <row r="702" spans="1:13" ht="45" x14ac:dyDescent="0.25">
      <c r="A702" s="1322"/>
      <c r="B702" s="484" t="s">
        <v>1135</v>
      </c>
      <c r="C702" s="485">
        <v>6</v>
      </c>
      <c r="D702" s="486" t="s">
        <v>822</v>
      </c>
      <c r="E702" s="485">
        <v>269</v>
      </c>
      <c r="F702" s="486">
        <v>73523</v>
      </c>
      <c r="G702" s="485">
        <v>11</v>
      </c>
      <c r="H702" s="487">
        <v>50</v>
      </c>
      <c r="I702" s="488">
        <f t="shared" si="28"/>
        <v>300</v>
      </c>
      <c r="J702" s="488">
        <v>300</v>
      </c>
      <c r="K702" s="775">
        <v>0</v>
      </c>
      <c r="L702" s="775">
        <v>0</v>
      </c>
      <c r="M702" s="471" t="s">
        <v>1143</v>
      </c>
    </row>
    <row r="703" spans="1:13" ht="45" x14ac:dyDescent="0.25">
      <c r="A703" s="1322"/>
      <c r="B703" s="480" t="s">
        <v>1136</v>
      </c>
      <c r="C703" s="481">
        <v>10</v>
      </c>
      <c r="D703" s="481" t="s">
        <v>1125</v>
      </c>
      <c r="E703" s="481">
        <v>267</v>
      </c>
      <c r="F703" s="481"/>
      <c r="G703" s="481">
        <v>11</v>
      </c>
      <c r="H703" s="482">
        <v>300</v>
      </c>
      <c r="I703" s="504">
        <f t="shared" si="28"/>
        <v>3000</v>
      </c>
      <c r="J703" s="504">
        <v>3000</v>
      </c>
      <c r="K703" s="796">
        <v>0</v>
      </c>
      <c r="L703" s="796">
        <v>0</v>
      </c>
      <c r="M703" s="472" t="s">
        <v>1143</v>
      </c>
    </row>
    <row r="704" spans="1:13" ht="45" x14ac:dyDescent="0.25">
      <c r="A704" s="1322"/>
      <c r="B704" s="484" t="s">
        <v>1517</v>
      </c>
      <c r="C704" s="485">
        <v>15</v>
      </c>
      <c r="D704" s="486" t="s">
        <v>1125</v>
      </c>
      <c r="E704" s="485">
        <v>267</v>
      </c>
      <c r="F704" s="486"/>
      <c r="G704" s="485">
        <v>11</v>
      </c>
      <c r="H704" s="487">
        <v>150</v>
      </c>
      <c r="I704" s="488">
        <f t="shared" si="28"/>
        <v>2250</v>
      </c>
      <c r="J704" s="488">
        <v>2250</v>
      </c>
      <c r="K704" s="775">
        <v>0</v>
      </c>
      <c r="L704" s="775">
        <v>0</v>
      </c>
      <c r="M704" s="471" t="s">
        <v>1143</v>
      </c>
    </row>
    <row r="705" spans="1:13" ht="45" x14ac:dyDescent="0.25">
      <c r="A705" s="1322"/>
      <c r="B705" s="480" t="s">
        <v>1518</v>
      </c>
      <c r="C705" s="481">
        <v>10</v>
      </c>
      <c r="D705" s="481" t="s">
        <v>1125</v>
      </c>
      <c r="E705" s="481">
        <v>267</v>
      </c>
      <c r="F705" s="481"/>
      <c r="G705" s="481">
        <v>11</v>
      </c>
      <c r="H705" s="482">
        <v>85</v>
      </c>
      <c r="I705" s="504">
        <f t="shared" si="28"/>
        <v>850</v>
      </c>
      <c r="J705" s="504">
        <v>850</v>
      </c>
      <c r="K705" s="796">
        <v>0</v>
      </c>
      <c r="L705" s="796">
        <v>0</v>
      </c>
      <c r="M705" s="472" t="s">
        <v>1143</v>
      </c>
    </row>
    <row r="706" spans="1:13" ht="45" x14ac:dyDescent="0.25">
      <c r="A706" s="1322"/>
      <c r="B706" s="484" t="s">
        <v>1519</v>
      </c>
      <c r="C706" s="485">
        <v>15</v>
      </c>
      <c r="D706" s="486" t="s">
        <v>1125</v>
      </c>
      <c r="E706" s="485"/>
      <c r="F706" s="486"/>
      <c r="G706" s="485">
        <v>11</v>
      </c>
      <c r="H706" s="487">
        <v>150</v>
      </c>
      <c r="I706" s="488">
        <f t="shared" si="28"/>
        <v>2250</v>
      </c>
      <c r="J706" s="488">
        <v>2250</v>
      </c>
      <c r="K706" s="775">
        <v>0</v>
      </c>
      <c r="L706" s="775">
        <v>0</v>
      </c>
      <c r="M706" s="471" t="s">
        <v>1143</v>
      </c>
    </row>
    <row r="707" spans="1:13" ht="45" x14ac:dyDescent="0.25">
      <c r="A707" s="1322"/>
      <c r="B707" s="480" t="s">
        <v>1520</v>
      </c>
      <c r="C707" s="481">
        <v>1</v>
      </c>
      <c r="D707" s="481" t="s">
        <v>822</v>
      </c>
      <c r="E707" s="481">
        <v>286</v>
      </c>
      <c r="F707" s="481">
        <v>48187</v>
      </c>
      <c r="G707" s="481">
        <v>11</v>
      </c>
      <c r="H707" s="482">
        <v>150</v>
      </c>
      <c r="I707" s="504">
        <f t="shared" si="28"/>
        <v>150</v>
      </c>
      <c r="J707" s="504">
        <v>150</v>
      </c>
      <c r="K707" s="796">
        <v>0</v>
      </c>
      <c r="L707" s="796">
        <v>0</v>
      </c>
      <c r="M707" s="472" t="s">
        <v>1143</v>
      </c>
    </row>
    <row r="708" spans="1:13" ht="45" x14ac:dyDescent="0.25">
      <c r="A708" s="1322"/>
      <c r="B708" s="484" t="s">
        <v>1138</v>
      </c>
      <c r="C708" s="485">
        <v>6</v>
      </c>
      <c r="D708" s="486" t="s">
        <v>822</v>
      </c>
      <c r="E708" s="485">
        <v>268</v>
      </c>
      <c r="F708" s="486">
        <v>79458</v>
      </c>
      <c r="G708" s="485">
        <v>11</v>
      </c>
      <c r="H708" s="487">
        <v>50</v>
      </c>
      <c r="I708" s="488">
        <f t="shared" si="28"/>
        <v>300</v>
      </c>
      <c r="J708" s="488">
        <v>300</v>
      </c>
      <c r="K708" s="775">
        <v>0</v>
      </c>
      <c r="L708" s="775">
        <v>0</v>
      </c>
      <c r="M708" s="471" t="s">
        <v>1143</v>
      </c>
    </row>
    <row r="709" spans="1:13" ht="45" x14ac:dyDescent="0.25">
      <c r="A709" s="1322"/>
      <c r="B709" s="480" t="s">
        <v>1521</v>
      </c>
      <c r="C709" s="481">
        <v>3</v>
      </c>
      <c r="D709" s="481" t="s">
        <v>822</v>
      </c>
      <c r="E709" s="481">
        <v>286</v>
      </c>
      <c r="F709" s="481">
        <v>38737</v>
      </c>
      <c r="G709" s="481">
        <v>11</v>
      </c>
      <c r="H709" s="482">
        <v>39</v>
      </c>
      <c r="I709" s="504">
        <f t="shared" si="28"/>
        <v>117</v>
      </c>
      <c r="J709" s="504">
        <v>117</v>
      </c>
      <c r="K709" s="796">
        <v>0</v>
      </c>
      <c r="L709" s="796">
        <v>0</v>
      </c>
      <c r="M709" s="472" t="s">
        <v>1143</v>
      </c>
    </row>
    <row r="710" spans="1:13" ht="45" x14ac:dyDescent="0.25">
      <c r="A710" s="1322"/>
      <c r="B710" s="484" t="s">
        <v>1139</v>
      </c>
      <c r="C710" s="485">
        <v>2</v>
      </c>
      <c r="D710" s="486" t="s">
        <v>822</v>
      </c>
      <c r="E710" s="485">
        <v>286</v>
      </c>
      <c r="F710" s="486">
        <v>38737</v>
      </c>
      <c r="G710" s="485">
        <v>11</v>
      </c>
      <c r="H710" s="487">
        <v>100</v>
      </c>
      <c r="I710" s="488">
        <f t="shared" si="28"/>
        <v>200</v>
      </c>
      <c r="J710" s="488">
        <v>200</v>
      </c>
      <c r="K710" s="775">
        <v>0</v>
      </c>
      <c r="L710" s="775">
        <v>0</v>
      </c>
      <c r="M710" s="471" t="s">
        <v>1143</v>
      </c>
    </row>
    <row r="711" spans="1:13" ht="45" x14ac:dyDescent="0.25">
      <c r="A711" s="1322"/>
      <c r="B711" s="480" t="s">
        <v>1522</v>
      </c>
      <c r="C711" s="481">
        <v>5</v>
      </c>
      <c r="D711" s="481" t="s">
        <v>822</v>
      </c>
      <c r="E711" s="481"/>
      <c r="F711" s="481"/>
      <c r="G711" s="481">
        <v>11</v>
      </c>
      <c r="H711" s="482">
        <v>35</v>
      </c>
      <c r="I711" s="504">
        <f t="shared" si="28"/>
        <v>175</v>
      </c>
      <c r="J711" s="504">
        <v>175</v>
      </c>
      <c r="K711" s="796">
        <v>0</v>
      </c>
      <c r="L711" s="796">
        <v>0</v>
      </c>
      <c r="M711" s="472" t="s">
        <v>1143</v>
      </c>
    </row>
    <row r="712" spans="1:13" ht="45" x14ac:dyDescent="0.25">
      <c r="A712" s="1322"/>
      <c r="B712" s="484" t="s">
        <v>1523</v>
      </c>
      <c r="C712" s="485">
        <v>2</v>
      </c>
      <c r="D712" s="486" t="s">
        <v>822</v>
      </c>
      <c r="E712" s="485"/>
      <c r="F712" s="486"/>
      <c r="G712" s="485">
        <v>11</v>
      </c>
      <c r="H712" s="487">
        <v>100</v>
      </c>
      <c r="I712" s="488">
        <f t="shared" si="28"/>
        <v>200</v>
      </c>
      <c r="J712" s="488">
        <v>200</v>
      </c>
      <c r="K712" s="775">
        <v>0</v>
      </c>
      <c r="L712" s="775">
        <v>0</v>
      </c>
      <c r="M712" s="471" t="s">
        <v>1143</v>
      </c>
    </row>
    <row r="713" spans="1:13" ht="45" x14ac:dyDescent="0.25">
      <c r="A713" s="1322"/>
      <c r="B713" s="480" t="s">
        <v>1524</v>
      </c>
      <c r="C713" s="481">
        <v>1</v>
      </c>
      <c r="D713" s="481" t="s">
        <v>822</v>
      </c>
      <c r="E713" s="481"/>
      <c r="F713" s="481"/>
      <c r="G713" s="481">
        <v>11</v>
      </c>
      <c r="H713" s="482">
        <v>700</v>
      </c>
      <c r="I713" s="504">
        <f t="shared" si="28"/>
        <v>700</v>
      </c>
      <c r="J713" s="504">
        <v>700</v>
      </c>
      <c r="K713" s="796">
        <v>0</v>
      </c>
      <c r="L713" s="796">
        <v>0</v>
      </c>
      <c r="M713" s="472" t="s">
        <v>1143</v>
      </c>
    </row>
    <row r="714" spans="1:13" ht="45" x14ac:dyDescent="0.25">
      <c r="A714" s="1322"/>
      <c r="B714" s="484" t="s">
        <v>1525</v>
      </c>
      <c r="C714" s="485">
        <v>2</v>
      </c>
      <c r="D714" s="486" t="s">
        <v>1125</v>
      </c>
      <c r="E714" s="485"/>
      <c r="F714" s="486"/>
      <c r="G714" s="485">
        <v>11</v>
      </c>
      <c r="H714" s="487">
        <v>60</v>
      </c>
      <c r="I714" s="488">
        <f t="shared" si="28"/>
        <v>120</v>
      </c>
      <c r="J714" s="488">
        <v>120</v>
      </c>
      <c r="K714" s="775">
        <v>0</v>
      </c>
      <c r="L714" s="775">
        <v>0</v>
      </c>
      <c r="M714" s="471" t="s">
        <v>1143</v>
      </c>
    </row>
    <row r="715" spans="1:13" ht="45" x14ac:dyDescent="0.25">
      <c r="A715" s="1322"/>
      <c r="B715" s="480" t="s">
        <v>1526</v>
      </c>
      <c r="C715" s="481">
        <v>4</v>
      </c>
      <c r="D715" s="481" t="s">
        <v>822</v>
      </c>
      <c r="E715" s="481">
        <v>286</v>
      </c>
      <c r="F715" s="481">
        <v>55352</v>
      </c>
      <c r="G715" s="481">
        <v>11</v>
      </c>
      <c r="H715" s="482">
        <v>15</v>
      </c>
      <c r="I715" s="504">
        <f t="shared" si="28"/>
        <v>60</v>
      </c>
      <c r="J715" s="504">
        <v>60</v>
      </c>
      <c r="K715" s="796">
        <v>0</v>
      </c>
      <c r="L715" s="796">
        <v>0</v>
      </c>
      <c r="M715" s="472" t="s">
        <v>1143</v>
      </c>
    </row>
    <row r="716" spans="1:13" ht="45" x14ac:dyDescent="0.25">
      <c r="A716" s="1322"/>
      <c r="B716" s="484" t="s">
        <v>1140</v>
      </c>
      <c r="C716" s="485">
        <v>2</v>
      </c>
      <c r="D716" s="486" t="s">
        <v>822</v>
      </c>
      <c r="E716" s="485">
        <v>286</v>
      </c>
      <c r="F716" s="486">
        <v>88358</v>
      </c>
      <c r="G716" s="485">
        <v>11</v>
      </c>
      <c r="H716" s="487">
        <v>150</v>
      </c>
      <c r="I716" s="488">
        <f t="shared" si="28"/>
        <v>300</v>
      </c>
      <c r="J716" s="488">
        <v>300</v>
      </c>
      <c r="K716" s="775">
        <v>0</v>
      </c>
      <c r="L716" s="775">
        <v>0</v>
      </c>
      <c r="M716" s="471" t="s">
        <v>1143</v>
      </c>
    </row>
    <row r="717" spans="1:13" ht="45" x14ac:dyDescent="0.25">
      <c r="A717" s="1322"/>
      <c r="B717" s="480" t="s">
        <v>1527</v>
      </c>
      <c r="C717" s="481">
        <v>12</v>
      </c>
      <c r="D717" s="481" t="s">
        <v>822</v>
      </c>
      <c r="E717" s="481">
        <v>299</v>
      </c>
      <c r="F717" s="481"/>
      <c r="G717" s="481">
        <v>11</v>
      </c>
      <c r="H717" s="482">
        <v>17</v>
      </c>
      <c r="I717" s="504">
        <f t="shared" si="28"/>
        <v>204</v>
      </c>
      <c r="J717" s="504">
        <v>204</v>
      </c>
      <c r="K717" s="796">
        <v>0</v>
      </c>
      <c r="L717" s="796">
        <v>0</v>
      </c>
      <c r="M717" s="472" t="s">
        <v>1143</v>
      </c>
    </row>
    <row r="718" spans="1:13" ht="45" x14ac:dyDescent="0.25">
      <c r="A718" s="1322"/>
      <c r="B718" s="484" t="s">
        <v>1141</v>
      </c>
      <c r="C718" s="485">
        <v>24</v>
      </c>
      <c r="D718" s="486" t="s">
        <v>822</v>
      </c>
      <c r="E718" s="485">
        <v>299</v>
      </c>
      <c r="F718" s="486">
        <v>3678</v>
      </c>
      <c r="G718" s="485">
        <v>11</v>
      </c>
      <c r="H718" s="487">
        <v>20</v>
      </c>
      <c r="I718" s="488">
        <f t="shared" si="28"/>
        <v>480</v>
      </c>
      <c r="J718" s="488">
        <v>480</v>
      </c>
      <c r="K718" s="775">
        <v>0</v>
      </c>
      <c r="L718" s="775">
        <v>0</v>
      </c>
      <c r="M718" s="471" t="s">
        <v>1143</v>
      </c>
    </row>
    <row r="719" spans="1:13" ht="45" x14ac:dyDescent="0.25">
      <c r="A719" s="1322"/>
      <c r="B719" s="480" t="s">
        <v>1142</v>
      </c>
      <c r="C719" s="481">
        <v>14</v>
      </c>
      <c r="D719" s="481" t="s">
        <v>822</v>
      </c>
      <c r="E719" s="481">
        <v>299</v>
      </c>
      <c r="F719" s="481">
        <v>55837</v>
      </c>
      <c r="G719" s="481">
        <v>11</v>
      </c>
      <c r="H719" s="482">
        <v>20</v>
      </c>
      <c r="I719" s="504">
        <f t="shared" si="28"/>
        <v>280</v>
      </c>
      <c r="J719" s="504">
        <v>280</v>
      </c>
      <c r="K719" s="796">
        <v>0</v>
      </c>
      <c r="L719" s="796">
        <v>0</v>
      </c>
      <c r="M719" s="472" t="s">
        <v>1143</v>
      </c>
    </row>
    <row r="720" spans="1:13" ht="45" x14ac:dyDescent="0.25">
      <c r="A720" s="1322"/>
      <c r="B720" s="484" t="s">
        <v>1039</v>
      </c>
      <c r="C720" s="485">
        <v>250</v>
      </c>
      <c r="D720" s="486" t="s">
        <v>822</v>
      </c>
      <c r="E720" s="485">
        <v>211</v>
      </c>
      <c r="F720" s="486">
        <v>3552</v>
      </c>
      <c r="G720" s="485">
        <v>11</v>
      </c>
      <c r="H720" s="487">
        <v>25</v>
      </c>
      <c r="I720" s="488">
        <f t="shared" si="28"/>
        <v>6250</v>
      </c>
      <c r="J720" s="488">
        <v>1600</v>
      </c>
      <c r="K720" s="775">
        <v>3300</v>
      </c>
      <c r="L720" s="775">
        <v>1350</v>
      </c>
      <c r="M720" s="471" t="s">
        <v>1143</v>
      </c>
    </row>
    <row r="721" spans="1:13" ht="45.75" thickBot="1" x14ac:dyDescent="0.3">
      <c r="A721" s="1322"/>
      <c r="B721" s="480" t="s">
        <v>1226</v>
      </c>
      <c r="C721" s="481">
        <v>1</v>
      </c>
      <c r="D721" s="481"/>
      <c r="E721" s="481"/>
      <c r="F721" s="481"/>
      <c r="G721" s="481">
        <v>11</v>
      </c>
      <c r="H721" s="482">
        <v>2175782</v>
      </c>
      <c r="I721" s="504">
        <f t="shared" si="28"/>
        <v>2175782</v>
      </c>
      <c r="J721" s="504">
        <v>542409</v>
      </c>
      <c r="K721" s="504">
        <v>798693</v>
      </c>
      <c r="L721" s="504">
        <v>834680</v>
      </c>
      <c r="M721" s="472" t="s">
        <v>1143</v>
      </c>
    </row>
    <row r="722" spans="1:13" ht="15.75" thickBot="1" x14ac:dyDescent="0.3">
      <c r="A722" s="1322"/>
      <c r="B722" s="1323" t="s">
        <v>791</v>
      </c>
      <c r="C722" s="1324"/>
      <c r="D722" s="1324"/>
      <c r="E722" s="1324"/>
      <c r="F722" s="1324"/>
      <c r="G722" s="1324"/>
      <c r="H722" s="1325"/>
      <c r="I722" s="473">
        <f>+SUM(I633:I721)</f>
        <v>2571898</v>
      </c>
      <c r="J722" s="474">
        <f>+SUM(J633:J721)</f>
        <v>913875</v>
      </c>
      <c r="K722" s="474">
        <f t="shared" ref="K722:L722" si="29">+SUM(K633:K721)</f>
        <v>813993</v>
      </c>
      <c r="L722" s="474">
        <f t="shared" si="29"/>
        <v>844030</v>
      </c>
      <c r="M722" s="505"/>
    </row>
    <row r="723" spans="1:13" ht="15.75" thickBot="1" x14ac:dyDescent="0.3"/>
    <row r="724" spans="1:13" x14ac:dyDescent="0.25">
      <c r="A724" s="1310" t="s">
        <v>19</v>
      </c>
      <c r="B724" s="1311"/>
      <c r="C724" s="1311"/>
      <c r="D724" s="1311"/>
      <c r="E724" s="1311"/>
      <c r="F724" s="1312" t="s">
        <v>862</v>
      </c>
      <c r="G724" s="1312"/>
      <c r="H724" s="1312"/>
      <c r="I724" s="1312"/>
      <c r="J724" s="1312"/>
      <c r="K724" s="1312"/>
      <c r="L724" s="1312"/>
      <c r="M724" s="1313"/>
    </row>
    <row r="725" spans="1:13" x14ac:dyDescent="0.25">
      <c r="A725" s="1314" t="s">
        <v>863</v>
      </c>
      <c r="B725" s="1315"/>
      <c r="C725" s="1315"/>
      <c r="D725" s="1315"/>
      <c r="E725" s="1315"/>
      <c r="F725" s="1316" t="str">
        <f>+'[2]SPPD-14 POA'!N16</f>
        <v>Manejo y conservación de la cobertura forestal en la cuenca del lago de Amatitlán para recarga de mantos acuíferos</v>
      </c>
      <c r="G725" s="1316"/>
      <c r="H725" s="1316"/>
      <c r="I725" s="1316"/>
      <c r="J725" s="1316"/>
      <c r="K725" s="1316"/>
      <c r="L725" s="1316"/>
      <c r="M725" s="1317"/>
    </row>
    <row r="726" spans="1:13" x14ac:dyDescent="0.25">
      <c r="A726" s="1314" t="s">
        <v>865</v>
      </c>
      <c r="B726" s="1315"/>
      <c r="C726" s="1315"/>
      <c r="D726" s="1315"/>
      <c r="E726" s="1315"/>
      <c r="F726" s="1318" t="str">
        <f>+'[2]SPPD-14 POA'!N18</f>
        <v>Reforestación y mantenimiento de áreas en la cuenca del lago de Amatitlán</v>
      </c>
      <c r="G726" s="1318"/>
      <c r="H726" s="1318"/>
      <c r="I726" s="1318"/>
      <c r="J726" s="1318"/>
      <c r="K726" s="1318"/>
      <c r="L726" s="1318"/>
      <c r="M726" s="1319"/>
    </row>
    <row r="727" spans="1:13" ht="15.75" thickBot="1" x14ac:dyDescent="0.3">
      <c r="A727" s="1296" t="s">
        <v>737</v>
      </c>
      <c r="B727" s="1297"/>
      <c r="C727" s="1297"/>
      <c r="D727" s="1297"/>
      <c r="E727" s="1297"/>
      <c r="F727" s="1297"/>
      <c r="G727" s="1297"/>
      <c r="H727" s="1297"/>
      <c r="I727" s="1297"/>
      <c r="J727" s="1297"/>
      <c r="K727" s="1297"/>
      <c r="L727" s="1298"/>
      <c r="M727" s="507" t="s">
        <v>17</v>
      </c>
    </row>
    <row r="728" spans="1:13" x14ac:dyDescent="0.25">
      <c r="A728" s="1299" t="s">
        <v>866</v>
      </c>
      <c r="B728" s="1301" t="s">
        <v>746</v>
      </c>
      <c r="C728" s="1303" t="s">
        <v>747</v>
      </c>
      <c r="D728" s="1303" t="s">
        <v>716</v>
      </c>
      <c r="E728" s="1303" t="s">
        <v>748</v>
      </c>
      <c r="F728" s="1303" t="s">
        <v>749</v>
      </c>
      <c r="G728" s="1303" t="s">
        <v>750</v>
      </c>
      <c r="H728" s="1305" t="s">
        <v>751</v>
      </c>
      <c r="I728" s="1307" t="s">
        <v>752</v>
      </c>
      <c r="J728" s="1309" t="s">
        <v>753</v>
      </c>
      <c r="K728" s="1309"/>
      <c r="L728" s="1309"/>
      <c r="M728" s="1285" t="s">
        <v>754</v>
      </c>
    </row>
    <row r="729" spans="1:13" ht="15.75" thickBot="1" x14ac:dyDescent="0.3">
      <c r="A729" s="1300"/>
      <c r="B729" s="1302"/>
      <c r="C729" s="1304"/>
      <c r="D729" s="1304"/>
      <c r="E729" s="1304"/>
      <c r="F729" s="1304"/>
      <c r="G729" s="1304"/>
      <c r="H729" s="1306"/>
      <c r="I729" s="1308"/>
      <c r="J729" s="479" t="s">
        <v>768</v>
      </c>
      <c r="K729" s="479" t="s">
        <v>769</v>
      </c>
      <c r="L729" s="479" t="s">
        <v>770</v>
      </c>
      <c r="M729" s="1285"/>
    </row>
    <row r="730" spans="1:13" ht="45" x14ac:dyDescent="0.25">
      <c r="A730" s="1286"/>
      <c r="B730" s="480" t="s">
        <v>1096</v>
      </c>
      <c r="C730" s="481">
        <v>24</v>
      </c>
      <c r="D730" s="481" t="s">
        <v>822</v>
      </c>
      <c r="E730" s="481">
        <v>268</v>
      </c>
      <c r="F730" s="481">
        <v>38346</v>
      </c>
      <c r="G730" s="481">
        <v>11</v>
      </c>
      <c r="H730" s="482">
        <v>60</v>
      </c>
      <c r="I730" s="504">
        <f>+H730*C730</f>
        <v>1440</v>
      </c>
      <c r="J730" s="504">
        <v>1440</v>
      </c>
      <c r="K730" s="796">
        <v>0</v>
      </c>
      <c r="L730" s="796">
        <v>0</v>
      </c>
      <c r="M730" s="472" t="s">
        <v>1143</v>
      </c>
    </row>
    <row r="731" spans="1:13" ht="45" x14ac:dyDescent="0.25">
      <c r="A731" s="1287"/>
      <c r="B731" s="484" t="s">
        <v>1539</v>
      </c>
      <c r="C731" s="485">
        <v>25</v>
      </c>
      <c r="D731" s="486" t="s">
        <v>822</v>
      </c>
      <c r="E731" s="485">
        <v>283</v>
      </c>
      <c r="F731" s="486">
        <v>50083</v>
      </c>
      <c r="G731" s="485">
        <v>11</v>
      </c>
      <c r="H731" s="487">
        <v>3</v>
      </c>
      <c r="I731" s="488">
        <f t="shared" ref="I731:I794" si="30">+H731*C731</f>
        <v>75</v>
      </c>
      <c r="J731" s="488">
        <v>75</v>
      </c>
      <c r="K731" s="775">
        <v>0</v>
      </c>
      <c r="L731" s="775">
        <v>0</v>
      </c>
      <c r="M731" s="471" t="s">
        <v>1143</v>
      </c>
    </row>
    <row r="732" spans="1:13" ht="45" x14ac:dyDescent="0.25">
      <c r="A732" s="1287"/>
      <c r="B732" s="480" t="s">
        <v>1540</v>
      </c>
      <c r="C732" s="481">
        <v>25</v>
      </c>
      <c r="D732" s="481" t="s">
        <v>822</v>
      </c>
      <c r="E732" s="481">
        <v>283</v>
      </c>
      <c r="F732" s="481">
        <v>50083</v>
      </c>
      <c r="G732" s="481">
        <v>11</v>
      </c>
      <c r="H732" s="482">
        <v>63</v>
      </c>
      <c r="I732" s="504">
        <f t="shared" si="30"/>
        <v>1575</v>
      </c>
      <c r="J732" s="504">
        <v>1575</v>
      </c>
      <c r="K732" s="796">
        <v>0</v>
      </c>
      <c r="L732" s="796">
        <v>0</v>
      </c>
      <c r="M732" s="472" t="s">
        <v>1143</v>
      </c>
    </row>
    <row r="733" spans="1:13" ht="45" x14ac:dyDescent="0.25">
      <c r="A733" s="1287"/>
      <c r="B733" s="484" t="s">
        <v>1541</v>
      </c>
      <c r="C733" s="485">
        <v>10</v>
      </c>
      <c r="D733" s="486" t="s">
        <v>822</v>
      </c>
      <c r="E733" s="485">
        <v>283</v>
      </c>
      <c r="F733" s="486">
        <v>50083</v>
      </c>
      <c r="G733" s="485">
        <v>11</v>
      </c>
      <c r="H733" s="487">
        <v>300</v>
      </c>
      <c r="I733" s="488">
        <f t="shared" si="30"/>
        <v>3000</v>
      </c>
      <c r="J733" s="488">
        <v>3000</v>
      </c>
      <c r="K733" s="775">
        <v>0</v>
      </c>
      <c r="L733" s="775">
        <v>0</v>
      </c>
      <c r="M733" s="471" t="s">
        <v>1143</v>
      </c>
    </row>
    <row r="734" spans="1:13" ht="45" x14ac:dyDescent="0.25">
      <c r="A734" s="1287"/>
      <c r="B734" s="480" t="s">
        <v>1542</v>
      </c>
      <c r="C734" s="481">
        <v>6</v>
      </c>
      <c r="D734" s="481" t="s">
        <v>822</v>
      </c>
      <c r="E734" s="481">
        <v>283</v>
      </c>
      <c r="F734" s="481">
        <v>50083</v>
      </c>
      <c r="G734" s="481">
        <v>11</v>
      </c>
      <c r="H734" s="482">
        <v>9</v>
      </c>
      <c r="I734" s="504">
        <f t="shared" si="30"/>
        <v>54</v>
      </c>
      <c r="J734" s="504">
        <v>54</v>
      </c>
      <c r="K734" s="796">
        <v>0</v>
      </c>
      <c r="L734" s="796">
        <v>0</v>
      </c>
      <c r="M734" s="472" t="s">
        <v>1143</v>
      </c>
    </row>
    <row r="735" spans="1:13" ht="45" x14ac:dyDescent="0.25">
      <c r="A735" s="1287"/>
      <c r="B735" s="484" t="s">
        <v>1543</v>
      </c>
      <c r="C735" s="485">
        <v>6</v>
      </c>
      <c r="D735" s="486" t="s">
        <v>822</v>
      </c>
      <c r="E735" s="485">
        <v>283</v>
      </c>
      <c r="F735" s="486">
        <v>50083</v>
      </c>
      <c r="G735" s="485">
        <v>11</v>
      </c>
      <c r="H735" s="487">
        <v>7.5</v>
      </c>
      <c r="I735" s="488">
        <f t="shared" si="30"/>
        <v>45</v>
      </c>
      <c r="J735" s="488">
        <v>45</v>
      </c>
      <c r="K735" s="775">
        <v>0</v>
      </c>
      <c r="L735" s="775">
        <v>0</v>
      </c>
      <c r="M735" s="471" t="s">
        <v>1143</v>
      </c>
    </row>
    <row r="736" spans="1:13" ht="45" x14ac:dyDescent="0.25">
      <c r="A736" s="1287"/>
      <c r="B736" s="480" t="s">
        <v>1544</v>
      </c>
      <c r="C736" s="481">
        <v>4</v>
      </c>
      <c r="D736" s="481" t="s">
        <v>822</v>
      </c>
      <c r="E736" s="481">
        <v>283</v>
      </c>
      <c r="F736" s="481"/>
      <c r="G736" s="481">
        <v>11</v>
      </c>
      <c r="H736" s="482">
        <v>35</v>
      </c>
      <c r="I736" s="504">
        <f t="shared" si="30"/>
        <v>140</v>
      </c>
      <c r="J736" s="504">
        <v>140</v>
      </c>
      <c r="K736" s="796">
        <v>0</v>
      </c>
      <c r="L736" s="796">
        <v>0</v>
      </c>
      <c r="M736" s="472" t="s">
        <v>1143</v>
      </c>
    </row>
    <row r="737" spans="1:13" ht="45" x14ac:dyDescent="0.25">
      <c r="A737" s="1287"/>
      <c r="B737" s="484" t="s">
        <v>1097</v>
      </c>
      <c r="C737" s="485">
        <v>10</v>
      </c>
      <c r="D737" s="486" t="s">
        <v>822</v>
      </c>
      <c r="E737" s="485">
        <v>283</v>
      </c>
      <c r="F737" s="486">
        <v>50107</v>
      </c>
      <c r="G737" s="485">
        <v>11</v>
      </c>
      <c r="H737" s="487">
        <v>75</v>
      </c>
      <c r="I737" s="488">
        <f t="shared" si="30"/>
        <v>750</v>
      </c>
      <c r="J737" s="488">
        <v>750</v>
      </c>
      <c r="K737" s="775">
        <v>0</v>
      </c>
      <c r="L737" s="775">
        <v>0</v>
      </c>
      <c r="M737" s="471" t="s">
        <v>1143</v>
      </c>
    </row>
    <row r="738" spans="1:13" ht="45" x14ac:dyDescent="0.25">
      <c r="A738" s="1287"/>
      <c r="B738" s="480" t="s">
        <v>1098</v>
      </c>
      <c r="C738" s="481">
        <v>6</v>
      </c>
      <c r="D738" s="481" t="s">
        <v>822</v>
      </c>
      <c r="E738" s="481">
        <v>283</v>
      </c>
      <c r="F738" s="481">
        <v>29731</v>
      </c>
      <c r="G738" s="481">
        <v>11</v>
      </c>
      <c r="H738" s="482">
        <v>225</v>
      </c>
      <c r="I738" s="504">
        <f t="shared" si="30"/>
        <v>1350</v>
      </c>
      <c r="J738" s="504">
        <v>1350</v>
      </c>
      <c r="K738" s="796">
        <v>0</v>
      </c>
      <c r="L738" s="796">
        <v>0</v>
      </c>
      <c r="M738" s="472" t="s">
        <v>1143</v>
      </c>
    </row>
    <row r="739" spans="1:13" ht="45" x14ac:dyDescent="0.25">
      <c r="A739" s="1287"/>
      <c r="B739" s="484" t="s">
        <v>1545</v>
      </c>
      <c r="C739" s="485">
        <v>6</v>
      </c>
      <c r="D739" s="486" t="s">
        <v>822</v>
      </c>
      <c r="E739" s="485">
        <v>283</v>
      </c>
      <c r="F739" s="486">
        <v>29731</v>
      </c>
      <c r="G739" s="485">
        <v>11</v>
      </c>
      <c r="H739" s="487">
        <v>5.5</v>
      </c>
      <c r="I739" s="488">
        <f t="shared" si="30"/>
        <v>33</v>
      </c>
      <c r="J739" s="488">
        <v>33</v>
      </c>
      <c r="K739" s="775">
        <v>0</v>
      </c>
      <c r="L739" s="775">
        <v>0</v>
      </c>
      <c r="M739" s="471" t="s">
        <v>1143</v>
      </c>
    </row>
    <row r="740" spans="1:13" ht="45" x14ac:dyDescent="0.25">
      <c r="A740" s="1287"/>
      <c r="B740" s="480" t="s">
        <v>1546</v>
      </c>
      <c r="C740" s="481">
        <v>6</v>
      </c>
      <c r="D740" s="481" t="s">
        <v>822</v>
      </c>
      <c r="E740" s="481">
        <v>283</v>
      </c>
      <c r="F740" s="481">
        <v>29731</v>
      </c>
      <c r="G740" s="481">
        <v>11</v>
      </c>
      <c r="H740" s="482">
        <v>5.5</v>
      </c>
      <c r="I740" s="504">
        <f t="shared" si="30"/>
        <v>33</v>
      </c>
      <c r="J740" s="504">
        <v>33</v>
      </c>
      <c r="K740" s="796">
        <v>0</v>
      </c>
      <c r="L740" s="796">
        <v>0</v>
      </c>
      <c r="M740" s="472" t="s">
        <v>1143</v>
      </c>
    </row>
    <row r="741" spans="1:13" ht="45" x14ac:dyDescent="0.25">
      <c r="A741" s="1287"/>
      <c r="B741" s="484" t="s">
        <v>1099</v>
      </c>
      <c r="C741" s="485">
        <v>10</v>
      </c>
      <c r="D741" s="486" t="s">
        <v>822</v>
      </c>
      <c r="E741" s="485">
        <v>283</v>
      </c>
      <c r="F741" s="486">
        <v>65327</v>
      </c>
      <c r="G741" s="485">
        <v>11</v>
      </c>
      <c r="H741" s="487">
        <v>200</v>
      </c>
      <c r="I741" s="488">
        <f t="shared" si="30"/>
        <v>2000</v>
      </c>
      <c r="J741" s="488">
        <v>2000</v>
      </c>
      <c r="K741" s="775">
        <v>0</v>
      </c>
      <c r="L741" s="775">
        <v>0</v>
      </c>
      <c r="M741" s="471" t="s">
        <v>1143</v>
      </c>
    </row>
    <row r="742" spans="1:13" ht="45" x14ac:dyDescent="0.25">
      <c r="A742" s="1287"/>
      <c r="B742" s="480" t="s">
        <v>1547</v>
      </c>
      <c r="C742" s="481">
        <v>6</v>
      </c>
      <c r="D742" s="481" t="s">
        <v>822</v>
      </c>
      <c r="E742" s="481">
        <v>283</v>
      </c>
      <c r="F742" s="481">
        <v>65327</v>
      </c>
      <c r="G742" s="481">
        <v>11</v>
      </c>
      <c r="H742" s="482">
        <v>6</v>
      </c>
      <c r="I742" s="504">
        <f t="shared" si="30"/>
        <v>36</v>
      </c>
      <c r="J742" s="504">
        <v>36</v>
      </c>
      <c r="K742" s="796">
        <v>0</v>
      </c>
      <c r="L742" s="796">
        <v>0</v>
      </c>
      <c r="M742" s="472" t="s">
        <v>1143</v>
      </c>
    </row>
    <row r="743" spans="1:13" ht="45" x14ac:dyDescent="0.25">
      <c r="A743" s="1287"/>
      <c r="B743" s="484" t="s">
        <v>1100</v>
      </c>
      <c r="C743" s="485">
        <v>3</v>
      </c>
      <c r="D743" s="486" t="s">
        <v>822</v>
      </c>
      <c r="E743" s="485">
        <v>283</v>
      </c>
      <c r="F743" s="486">
        <v>66387</v>
      </c>
      <c r="G743" s="485">
        <v>11</v>
      </c>
      <c r="H743" s="487">
        <v>300</v>
      </c>
      <c r="I743" s="488">
        <f t="shared" si="30"/>
        <v>900</v>
      </c>
      <c r="J743" s="488">
        <v>900</v>
      </c>
      <c r="K743" s="775">
        <v>0</v>
      </c>
      <c r="L743" s="775">
        <v>0</v>
      </c>
      <c r="M743" s="471" t="s">
        <v>1143</v>
      </c>
    </row>
    <row r="744" spans="1:13" ht="45" x14ac:dyDescent="0.25">
      <c r="A744" s="1287"/>
      <c r="B744" s="480" t="s">
        <v>1548</v>
      </c>
      <c r="C744" s="481">
        <v>4</v>
      </c>
      <c r="D744" s="481" t="s">
        <v>822</v>
      </c>
      <c r="E744" s="481">
        <v>283</v>
      </c>
      <c r="F744" s="481"/>
      <c r="G744" s="481">
        <v>11</v>
      </c>
      <c r="H744" s="482">
        <v>159</v>
      </c>
      <c r="I744" s="504">
        <f t="shared" si="30"/>
        <v>636</v>
      </c>
      <c r="J744" s="504">
        <v>636</v>
      </c>
      <c r="K744" s="796">
        <v>0</v>
      </c>
      <c r="L744" s="796">
        <v>0</v>
      </c>
      <c r="M744" s="472" t="s">
        <v>1143</v>
      </c>
    </row>
    <row r="745" spans="1:13" ht="45" x14ac:dyDescent="0.25">
      <c r="A745" s="1287"/>
      <c r="B745" s="484" t="s">
        <v>1549</v>
      </c>
      <c r="C745" s="485">
        <v>20</v>
      </c>
      <c r="D745" s="486" t="s">
        <v>822</v>
      </c>
      <c r="E745" s="485">
        <v>268</v>
      </c>
      <c r="F745" s="486">
        <v>35933</v>
      </c>
      <c r="G745" s="485">
        <v>11</v>
      </c>
      <c r="H745" s="487">
        <v>4</v>
      </c>
      <c r="I745" s="488">
        <f t="shared" si="30"/>
        <v>80</v>
      </c>
      <c r="J745" s="488">
        <v>80</v>
      </c>
      <c r="K745" s="775">
        <v>0</v>
      </c>
      <c r="L745" s="775">
        <v>0</v>
      </c>
      <c r="M745" s="471" t="s">
        <v>1143</v>
      </c>
    </row>
    <row r="746" spans="1:13" ht="45" x14ac:dyDescent="0.25">
      <c r="A746" s="1287"/>
      <c r="B746" s="480" t="s">
        <v>1550</v>
      </c>
      <c r="C746" s="481">
        <v>5</v>
      </c>
      <c r="D746" s="481" t="s">
        <v>822</v>
      </c>
      <c r="E746" s="481">
        <v>268</v>
      </c>
      <c r="F746" s="481">
        <v>35995</v>
      </c>
      <c r="G746" s="481">
        <v>11</v>
      </c>
      <c r="H746" s="482">
        <v>30</v>
      </c>
      <c r="I746" s="504">
        <f t="shared" si="30"/>
        <v>150</v>
      </c>
      <c r="J746" s="504">
        <v>150</v>
      </c>
      <c r="K746" s="796">
        <v>0</v>
      </c>
      <c r="L746" s="796">
        <v>0</v>
      </c>
      <c r="M746" s="472" t="s">
        <v>1143</v>
      </c>
    </row>
    <row r="747" spans="1:13" ht="45" x14ac:dyDescent="0.25">
      <c r="A747" s="1287"/>
      <c r="B747" s="484" t="s">
        <v>1551</v>
      </c>
      <c r="C747" s="485">
        <v>29</v>
      </c>
      <c r="D747" s="486" t="s">
        <v>822</v>
      </c>
      <c r="E747" s="485">
        <v>268</v>
      </c>
      <c r="F747" s="486">
        <v>35995</v>
      </c>
      <c r="G747" s="485">
        <v>11</v>
      </c>
      <c r="H747" s="487">
        <v>14</v>
      </c>
      <c r="I747" s="488">
        <f t="shared" si="30"/>
        <v>406</v>
      </c>
      <c r="J747" s="488">
        <v>406</v>
      </c>
      <c r="K747" s="775">
        <v>0</v>
      </c>
      <c r="L747" s="775">
        <v>0</v>
      </c>
      <c r="M747" s="471" t="s">
        <v>1143</v>
      </c>
    </row>
    <row r="748" spans="1:13" ht="45" x14ac:dyDescent="0.25">
      <c r="A748" s="1287"/>
      <c r="B748" s="480" t="s">
        <v>1101</v>
      </c>
      <c r="C748" s="481">
        <v>20</v>
      </c>
      <c r="D748" s="481" t="s">
        <v>822</v>
      </c>
      <c r="E748" s="481">
        <v>268</v>
      </c>
      <c r="F748" s="481">
        <v>29719</v>
      </c>
      <c r="G748" s="481">
        <v>11</v>
      </c>
      <c r="H748" s="482">
        <v>5</v>
      </c>
      <c r="I748" s="504">
        <f t="shared" si="30"/>
        <v>100</v>
      </c>
      <c r="J748" s="504">
        <v>100</v>
      </c>
      <c r="K748" s="796">
        <v>0</v>
      </c>
      <c r="L748" s="796">
        <v>0</v>
      </c>
      <c r="M748" s="472" t="s">
        <v>1143</v>
      </c>
    </row>
    <row r="749" spans="1:13" ht="45" x14ac:dyDescent="0.25">
      <c r="A749" s="1287"/>
      <c r="B749" s="484" t="s">
        <v>1102</v>
      </c>
      <c r="C749" s="485">
        <v>10</v>
      </c>
      <c r="D749" s="486" t="s">
        <v>822</v>
      </c>
      <c r="E749" s="485">
        <v>268</v>
      </c>
      <c r="F749" s="486">
        <v>36141</v>
      </c>
      <c r="G749" s="485">
        <v>11</v>
      </c>
      <c r="H749" s="487">
        <v>5</v>
      </c>
      <c r="I749" s="488">
        <f t="shared" si="30"/>
        <v>50</v>
      </c>
      <c r="J749" s="488">
        <v>50</v>
      </c>
      <c r="K749" s="775">
        <v>0</v>
      </c>
      <c r="L749" s="775">
        <v>0</v>
      </c>
      <c r="M749" s="471" t="s">
        <v>1143</v>
      </c>
    </row>
    <row r="750" spans="1:13" ht="45" x14ac:dyDescent="0.25">
      <c r="A750" s="1287"/>
      <c r="B750" s="480" t="s">
        <v>1552</v>
      </c>
      <c r="C750" s="481">
        <v>4</v>
      </c>
      <c r="D750" s="481" t="s">
        <v>822</v>
      </c>
      <c r="E750" s="481"/>
      <c r="F750" s="481"/>
      <c r="G750" s="481">
        <v>11</v>
      </c>
      <c r="H750" s="482">
        <v>60</v>
      </c>
      <c r="I750" s="504">
        <f t="shared" si="30"/>
        <v>240</v>
      </c>
      <c r="J750" s="504">
        <v>240</v>
      </c>
      <c r="K750" s="796">
        <v>0</v>
      </c>
      <c r="L750" s="796">
        <v>0</v>
      </c>
      <c r="M750" s="472" t="s">
        <v>1143</v>
      </c>
    </row>
    <row r="751" spans="1:13" ht="45" x14ac:dyDescent="0.25">
      <c r="A751" s="1287"/>
      <c r="B751" s="484" t="s">
        <v>1553</v>
      </c>
      <c r="C751" s="485">
        <v>10</v>
      </c>
      <c r="D751" s="486" t="s">
        <v>822</v>
      </c>
      <c r="E751" s="485">
        <v>268</v>
      </c>
      <c r="F751" s="486"/>
      <c r="G751" s="485">
        <v>11</v>
      </c>
      <c r="H751" s="487">
        <v>18.5</v>
      </c>
      <c r="I751" s="488">
        <f t="shared" si="30"/>
        <v>185</v>
      </c>
      <c r="J751" s="488">
        <v>185</v>
      </c>
      <c r="K751" s="775">
        <v>0</v>
      </c>
      <c r="L751" s="775">
        <v>0</v>
      </c>
      <c r="M751" s="471" t="s">
        <v>1143</v>
      </c>
    </row>
    <row r="752" spans="1:13" ht="45" x14ac:dyDescent="0.25">
      <c r="A752" s="1287"/>
      <c r="B752" s="480" t="s">
        <v>1554</v>
      </c>
      <c r="C752" s="481">
        <v>2</v>
      </c>
      <c r="D752" s="481" t="s">
        <v>822</v>
      </c>
      <c r="E752" s="481">
        <v>268</v>
      </c>
      <c r="F752" s="481"/>
      <c r="G752" s="481">
        <v>11</v>
      </c>
      <c r="H752" s="482">
        <v>855</v>
      </c>
      <c r="I752" s="504">
        <f t="shared" si="30"/>
        <v>1710</v>
      </c>
      <c r="J752" s="504">
        <v>1710</v>
      </c>
      <c r="K752" s="796">
        <v>0</v>
      </c>
      <c r="L752" s="796">
        <v>0</v>
      </c>
      <c r="M752" s="472" t="s">
        <v>1143</v>
      </c>
    </row>
    <row r="753" spans="1:13" ht="45" x14ac:dyDescent="0.25">
      <c r="A753" s="1287"/>
      <c r="B753" s="484" t="s">
        <v>1555</v>
      </c>
      <c r="C753" s="485">
        <v>10</v>
      </c>
      <c r="D753" s="486" t="s">
        <v>822</v>
      </c>
      <c r="E753" s="485">
        <v>268</v>
      </c>
      <c r="F753" s="486"/>
      <c r="G753" s="485">
        <v>11</v>
      </c>
      <c r="H753" s="487">
        <v>3</v>
      </c>
      <c r="I753" s="488">
        <f t="shared" si="30"/>
        <v>30</v>
      </c>
      <c r="J753" s="488">
        <v>30</v>
      </c>
      <c r="K753" s="775">
        <v>0</v>
      </c>
      <c r="L753" s="775">
        <v>0</v>
      </c>
      <c r="M753" s="471" t="s">
        <v>1143</v>
      </c>
    </row>
    <row r="754" spans="1:13" ht="45" x14ac:dyDescent="0.25">
      <c r="A754" s="1287"/>
      <c r="B754" s="480" t="s">
        <v>1556</v>
      </c>
      <c r="C754" s="481">
        <v>5</v>
      </c>
      <c r="D754" s="481" t="s">
        <v>822</v>
      </c>
      <c r="E754" s="481">
        <v>268</v>
      </c>
      <c r="F754" s="481"/>
      <c r="G754" s="481">
        <v>11</v>
      </c>
      <c r="H754" s="482">
        <v>1944</v>
      </c>
      <c r="I754" s="504">
        <f t="shared" si="30"/>
        <v>9720</v>
      </c>
      <c r="J754" s="504">
        <v>9720</v>
      </c>
      <c r="K754" s="796">
        <v>0</v>
      </c>
      <c r="L754" s="796">
        <v>0</v>
      </c>
      <c r="M754" s="472" t="s">
        <v>1143</v>
      </c>
    </row>
    <row r="755" spans="1:13" ht="45" x14ac:dyDescent="0.25">
      <c r="A755" s="1287"/>
      <c r="B755" s="484" t="s">
        <v>1557</v>
      </c>
      <c r="C755" s="485">
        <v>10</v>
      </c>
      <c r="D755" s="486" t="s">
        <v>822</v>
      </c>
      <c r="E755" s="485">
        <v>268</v>
      </c>
      <c r="F755" s="486"/>
      <c r="G755" s="485">
        <v>11</v>
      </c>
      <c r="H755" s="487">
        <v>15</v>
      </c>
      <c r="I755" s="488">
        <f t="shared" si="30"/>
        <v>150</v>
      </c>
      <c r="J755" s="488">
        <v>150</v>
      </c>
      <c r="K755" s="775">
        <v>0</v>
      </c>
      <c r="L755" s="775">
        <v>0</v>
      </c>
      <c r="M755" s="471" t="s">
        <v>1143</v>
      </c>
    </row>
    <row r="756" spans="1:13" ht="45" x14ac:dyDescent="0.25">
      <c r="A756" s="1287"/>
      <c r="B756" s="480" t="s">
        <v>1558</v>
      </c>
      <c r="C756" s="481">
        <v>1</v>
      </c>
      <c r="D756" s="481" t="s">
        <v>822</v>
      </c>
      <c r="E756" s="481"/>
      <c r="F756" s="481"/>
      <c r="G756" s="481">
        <v>11</v>
      </c>
      <c r="H756" s="482">
        <v>17500</v>
      </c>
      <c r="I756" s="504">
        <f t="shared" si="30"/>
        <v>17500</v>
      </c>
      <c r="J756" s="504">
        <v>17500</v>
      </c>
      <c r="K756" s="796">
        <v>0</v>
      </c>
      <c r="L756" s="796">
        <v>0</v>
      </c>
      <c r="M756" s="472" t="s">
        <v>1143</v>
      </c>
    </row>
    <row r="757" spans="1:13" ht="45" x14ac:dyDescent="0.25">
      <c r="A757" s="1287"/>
      <c r="B757" s="484" t="s">
        <v>1559</v>
      </c>
      <c r="C757" s="485">
        <v>15</v>
      </c>
      <c r="D757" s="486" t="s">
        <v>822</v>
      </c>
      <c r="E757" s="485"/>
      <c r="F757" s="486"/>
      <c r="G757" s="485">
        <v>11</v>
      </c>
      <c r="H757" s="487">
        <v>65</v>
      </c>
      <c r="I757" s="488">
        <f t="shared" si="30"/>
        <v>975</v>
      </c>
      <c r="J757" s="488">
        <v>975</v>
      </c>
      <c r="K757" s="775">
        <v>0</v>
      </c>
      <c r="L757" s="775">
        <v>0</v>
      </c>
      <c r="M757" s="471" t="s">
        <v>1143</v>
      </c>
    </row>
    <row r="758" spans="1:13" ht="45" x14ac:dyDescent="0.25">
      <c r="A758" s="1287"/>
      <c r="B758" s="480" t="s">
        <v>1560</v>
      </c>
      <c r="C758" s="481">
        <v>66</v>
      </c>
      <c r="D758" s="481" t="s">
        <v>822</v>
      </c>
      <c r="E758" s="481"/>
      <c r="F758" s="481"/>
      <c r="G758" s="481">
        <v>11</v>
      </c>
      <c r="H758" s="482">
        <v>70</v>
      </c>
      <c r="I758" s="504">
        <f t="shared" si="30"/>
        <v>4620</v>
      </c>
      <c r="J758" s="504">
        <v>4620</v>
      </c>
      <c r="K758" s="796">
        <v>0</v>
      </c>
      <c r="L758" s="796">
        <v>0</v>
      </c>
      <c r="M758" s="472" t="s">
        <v>1143</v>
      </c>
    </row>
    <row r="759" spans="1:13" ht="45" x14ac:dyDescent="0.25">
      <c r="A759" s="1287"/>
      <c r="B759" s="484" t="s">
        <v>1137</v>
      </c>
      <c r="C759" s="485">
        <v>1</v>
      </c>
      <c r="D759" s="486" t="s">
        <v>822</v>
      </c>
      <c r="E759" s="485">
        <v>299</v>
      </c>
      <c r="F759" s="486"/>
      <c r="G759" s="485">
        <v>11</v>
      </c>
      <c r="H759" s="487">
        <v>500</v>
      </c>
      <c r="I759" s="488">
        <f t="shared" si="30"/>
        <v>500</v>
      </c>
      <c r="J759" s="488">
        <v>500</v>
      </c>
      <c r="K759" s="775">
        <v>0</v>
      </c>
      <c r="L759" s="775">
        <v>0</v>
      </c>
      <c r="M759" s="471" t="s">
        <v>1143</v>
      </c>
    </row>
    <row r="760" spans="1:13" ht="45" x14ac:dyDescent="0.25">
      <c r="A760" s="1287"/>
      <c r="B760" s="480" t="s">
        <v>1561</v>
      </c>
      <c r="C760" s="481">
        <v>4</v>
      </c>
      <c r="D760" s="481" t="s">
        <v>822</v>
      </c>
      <c r="E760" s="481">
        <v>268</v>
      </c>
      <c r="F760" s="481"/>
      <c r="G760" s="481">
        <v>11</v>
      </c>
      <c r="H760" s="482">
        <v>187</v>
      </c>
      <c r="I760" s="504">
        <f t="shared" si="30"/>
        <v>748</v>
      </c>
      <c r="J760" s="504">
        <v>748</v>
      </c>
      <c r="K760" s="796">
        <v>0</v>
      </c>
      <c r="L760" s="796">
        <v>0</v>
      </c>
      <c r="M760" s="472" t="s">
        <v>1143</v>
      </c>
    </row>
    <row r="761" spans="1:13" ht="45" x14ac:dyDescent="0.25">
      <c r="A761" s="1287"/>
      <c r="B761" s="484" t="s">
        <v>1562</v>
      </c>
      <c r="C761" s="485">
        <v>100</v>
      </c>
      <c r="D761" s="486" t="s">
        <v>822</v>
      </c>
      <c r="E761" s="485"/>
      <c r="F761" s="486"/>
      <c r="G761" s="485">
        <v>11</v>
      </c>
      <c r="H761" s="487">
        <v>20</v>
      </c>
      <c r="I761" s="488">
        <f t="shared" si="30"/>
        <v>2000</v>
      </c>
      <c r="J761" s="488">
        <v>2000</v>
      </c>
      <c r="K761" s="775">
        <v>0</v>
      </c>
      <c r="L761" s="775">
        <v>0</v>
      </c>
      <c r="M761" s="471" t="s">
        <v>1143</v>
      </c>
    </row>
    <row r="762" spans="1:13" ht="45" x14ac:dyDescent="0.25">
      <c r="A762" s="1287"/>
      <c r="B762" s="480" t="s">
        <v>1563</v>
      </c>
      <c r="C762" s="481">
        <v>40</v>
      </c>
      <c r="D762" s="481" t="s">
        <v>822</v>
      </c>
      <c r="E762" s="481"/>
      <c r="F762" s="481"/>
      <c r="G762" s="481">
        <v>11</v>
      </c>
      <c r="H762" s="482">
        <v>8</v>
      </c>
      <c r="I762" s="504">
        <f t="shared" si="30"/>
        <v>320</v>
      </c>
      <c r="J762" s="504">
        <v>320</v>
      </c>
      <c r="K762" s="796">
        <v>0</v>
      </c>
      <c r="L762" s="796">
        <v>0</v>
      </c>
      <c r="M762" s="472" t="s">
        <v>1143</v>
      </c>
    </row>
    <row r="763" spans="1:13" ht="45" x14ac:dyDescent="0.25">
      <c r="A763" s="1287"/>
      <c r="B763" s="484" t="s">
        <v>1564</v>
      </c>
      <c r="C763" s="485">
        <v>10</v>
      </c>
      <c r="D763" s="486" t="s">
        <v>822</v>
      </c>
      <c r="E763" s="485"/>
      <c r="F763" s="486"/>
      <c r="G763" s="485">
        <v>11</v>
      </c>
      <c r="H763" s="487">
        <v>20</v>
      </c>
      <c r="I763" s="488">
        <f t="shared" si="30"/>
        <v>200</v>
      </c>
      <c r="J763" s="488">
        <v>200</v>
      </c>
      <c r="K763" s="775">
        <v>0</v>
      </c>
      <c r="L763" s="775">
        <v>0</v>
      </c>
      <c r="M763" s="471" t="s">
        <v>1143</v>
      </c>
    </row>
    <row r="764" spans="1:13" ht="45" x14ac:dyDescent="0.25">
      <c r="A764" s="1287"/>
      <c r="B764" s="480" t="s">
        <v>1565</v>
      </c>
      <c r="C764" s="481">
        <v>22</v>
      </c>
      <c r="D764" s="481" t="s">
        <v>822</v>
      </c>
      <c r="E764" s="481">
        <v>268</v>
      </c>
      <c r="F764" s="481"/>
      <c r="G764" s="481">
        <v>11</v>
      </c>
      <c r="H764" s="482">
        <v>161</v>
      </c>
      <c r="I764" s="504">
        <f t="shared" si="30"/>
        <v>3542</v>
      </c>
      <c r="J764" s="504">
        <v>3542</v>
      </c>
      <c r="K764" s="796">
        <v>0</v>
      </c>
      <c r="L764" s="796">
        <v>0</v>
      </c>
      <c r="M764" s="472" t="s">
        <v>1143</v>
      </c>
    </row>
    <row r="765" spans="1:13" ht="45" x14ac:dyDescent="0.25">
      <c r="A765" s="1287"/>
      <c r="B765" s="484" t="s">
        <v>1103</v>
      </c>
      <c r="C765" s="485">
        <v>10</v>
      </c>
      <c r="D765" s="486" t="s">
        <v>822</v>
      </c>
      <c r="E765" s="485">
        <v>268</v>
      </c>
      <c r="F765" s="486">
        <v>74110</v>
      </c>
      <c r="G765" s="485">
        <v>11</v>
      </c>
      <c r="H765" s="487">
        <v>109</v>
      </c>
      <c r="I765" s="488">
        <f t="shared" si="30"/>
        <v>1090</v>
      </c>
      <c r="J765" s="488">
        <v>1090</v>
      </c>
      <c r="K765" s="775">
        <v>0</v>
      </c>
      <c r="L765" s="775">
        <v>0</v>
      </c>
      <c r="M765" s="471" t="s">
        <v>1143</v>
      </c>
    </row>
    <row r="766" spans="1:13" ht="45" x14ac:dyDescent="0.25">
      <c r="A766" s="1287"/>
      <c r="B766" s="480" t="s">
        <v>1104</v>
      </c>
      <c r="C766" s="481">
        <v>28</v>
      </c>
      <c r="D766" s="481" t="s">
        <v>822</v>
      </c>
      <c r="E766" s="481">
        <v>268</v>
      </c>
      <c r="F766" s="481">
        <v>91070</v>
      </c>
      <c r="G766" s="481">
        <v>11</v>
      </c>
      <c r="H766" s="482">
        <v>20</v>
      </c>
      <c r="I766" s="504">
        <f t="shared" si="30"/>
        <v>560</v>
      </c>
      <c r="J766" s="504">
        <v>560</v>
      </c>
      <c r="K766" s="796">
        <v>0</v>
      </c>
      <c r="L766" s="796">
        <v>0</v>
      </c>
      <c r="M766" s="472" t="s">
        <v>1143</v>
      </c>
    </row>
    <row r="767" spans="1:13" ht="45" x14ac:dyDescent="0.25">
      <c r="A767" s="1287"/>
      <c r="B767" s="484" t="s">
        <v>1105</v>
      </c>
      <c r="C767" s="485">
        <v>15</v>
      </c>
      <c r="D767" s="486" t="s">
        <v>822</v>
      </c>
      <c r="E767" s="485">
        <v>283</v>
      </c>
      <c r="F767" s="486">
        <v>1775</v>
      </c>
      <c r="G767" s="485">
        <v>11</v>
      </c>
      <c r="H767" s="487">
        <v>40</v>
      </c>
      <c r="I767" s="488">
        <f t="shared" si="30"/>
        <v>600</v>
      </c>
      <c r="J767" s="488">
        <v>600</v>
      </c>
      <c r="K767" s="775">
        <v>0</v>
      </c>
      <c r="L767" s="775">
        <v>0</v>
      </c>
      <c r="M767" s="471" t="s">
        <v>1143</v>
      </c>
    </row>
    <row r="768" spans="1:13" ht="45" x14ac:dyDescent="0.25">
      <c r="A768" s="1287"/>
      <c r="B768" s="480" t="s">
        <v>1106</v>
      </c>
      <c r="C768" s="481">
        <v>10</v>
      </c>
      <c r="D768" s="481" t="s">
        <v>822</v>
      </c>
      <c r="E768" s="481">
        <v>299</v>
      </c>
      <c r="F768" s="481" t="s">
        <v>1107</v>
      </c>
      <c r="G768" s="481">
        <v>11</v>
      </c>
      <c r="H768" s="482">
        <v>80</v>
      </c>
      <c r="I768" s="504">
        <f t="shared" si="30"/>
        <v>800</v>
      </c>
      <c r="J768" s="504">
        <v>800</v>
      </c>
      <c r="K768" s="796">
        <v>0</v>
      </c>
      <c r="L768" s="796">
        <v>0</v>
      </c>
      <c r="M768" s="472" t="s">
        <v>1143</v>
      </c>
    </row>
    <row r="769" spans="1:13" ht="45" x14ac:dyDescent="0.25">
      <c r="A769" s="1287"/>
      <c r="B769" s="484" t="s">
        <v>1566</v>
      </c>
      <c r="C769" s="485">
        <v>900</v>
      </c>
      <c r="D769" s="486" t="s">
        <v>822</v>
      </c>
      <c r="E769" s="485"/>
      <c r="F769" s="486" t="s">
        <v>1107</v>
      </c>
      <c r="G769" s="485">
        <v>11</v>
      </c>
      <c r="H769" s="487">
        <v>68</v>
      </c>
      <c r="I769" s="488">
        <f t="shared" si="30"/>
        <v>61200</v>
      </c>
      <c r="J769" s="488">
        <v>61200</v>
      </c>
      <c r="K769" s="775">
        <v>0</v>
      </c>
      <c r="L769" s="775">
        <v>0</v>
      </c>
      <c r="M769" s="471" t="s">
        <v>1143</v>
      </c>
    </row>
    <row r="770" spans="1:13" ht="45" x14ac:dyDescent="0.25">
      <c r="A770" s="1287"/>
      <c r="B770" s="484" t="s">
        <v>1567</v>
      </c>
      <c r="C770" s="485">
        <v>65</v>
      </c>
      <c r="D770" s="486" t="s">
        <v>822</v>
      </c>
      <c r="E770" s="485"/>
      <c r="F770" s="486" t="s">
        <v>1107</v>
      </c>
      <c r="G770" s="485">
        <v>11</v>
      </c>
      <c r="H770" s="487">
        <v>16</v>
      </c>
      <c r="I770" s="488">
        <f t="shared" si="30"/>
        <v>1040</v>
      </c>
      <c r="J770" s="488">
        <v>1040</v>
      </c>
      <c r="K770" s="775">
        <v>0</v>
      </c>
      <c r="L770" s="775">
        <v>0</v>
      </c>
      <c r="M770" s="471" t="s">
        <v>1143</v>
      </c>
    </row>
    <row r="771" spans="1:13" ht="45" x14ac:dyDescent="0.25">
      <c r="A771" s="1287"/>
      <c r="B771" s="480" t="s">
        <v>1568</v>
      </c>
      <c r="C771" s="481">
        <v>15</v>
      </c>
      <c r="D771" s="481" t="s">
        <v>822</v>
      </c>
      <c r="E771" s="481">
        <v>286</v>
      </c>
      <c r="F771" s="481">
        <v>81059</v>
      </c>
      <c r="G771" s="481">
        <v>11</v>
      </c>
      <c r="H771" s="482">
        <v>400</v>
      </c>
      <c r="I771" s="504">
        <f t="shared" si="30"/>
        <v>6000</v>
      </c>
      <c r="J771" s="504">
        <v>6000</v>
      </c>
      <c r="K771" s="796">
        <v>0</v>
      </c>
      <c r="L771" s="796">
        <v>0</v>
      </c>
      <c r="M771" s="472" t="s">
        <v>1143</v>
      </c>
    </row>
    <row r="772" spans="1:13" ht="45" x14ac:dyDescent="0.25">
      <c r="A772" s="1287"/>
      <c r="B772" s="484" t="s">
        <v>1569</v>
      </c>
      <c r="C772" s="485">
        <v>12</v>
      </c>
      <c r="D772" s="486" t="s">
        <v>822</v>
      </c>
      <c r="E772" s="485">
        <v>268</v>
      </c>
      <c r="F772" s="486">
        <v>47171</v>
      </c>
      <c r="G772" s="485">
        <v>11</v>
      </c>
      <c r="H772" s="487">
        <v>8</v>
      </c>
      <c r="I772" s="488">
        <f t="shared" si="30"/>
        <v>96</v>
      </c>
      <c r="J772" s="488">
        <v>96</v>
      </c>
      <c r="K772" s="775">
        <v>0</v>
      </c>
      <c r="L772" s="775">
        <v>0</v>
      </c>
      <c r="M772" s="471" t="s">
        <v>1143</v>
      </c>
    </row>
    <row r="773" spans="1:13" ht="45" x14ac:dyDescent="0.25">
      <c r="A773" s="1287"/>
      <c r="B773" s="480" t="s">
        <v>1570</v>
      </c>
      <c r="C773" s="481">
        <v>19</v>
      </c>
      <c r="D773" s="481" t="s">
        <v>822</v>
      </c>
      <c r="E773" s="481">
        <v>268</v>
      </c>
      <c r="F773" s="481">
        <v>47171</v>
      </c>
      <c r="G773" s="481">
        <v>11</v>
      </c>
      <c r="H773" s="482">
        <v>90</v>
      </c>
      <c r="I773" s="504">
        <f t="shared" si="30"/>
        <v>1710</v>
      </c>
      <c r="J773" s="504">
        <v>1710</v>
      </c>
      <c r="K773" s="796">
        <v>0</v>
      </c>
      <c r="L773" s="796">
        <v>0</v>
      </c>
      <c r="M773" s="472" t="s">
        <v>1143</v>
      </c>
    </row>
    <row r="774" spans="1:13" ht="45" x14ac:dyDescent="0.25">
      <c r="A774" s="1287"/>
      <c r="B774" s="484" t="s">
        <v>1110</v>
      </c>
      <c r="C774" s="485">
        <v>12</v>
      </c>
      <c r="D774" s="486" t="s">
        <v>822</v>
      </c>
      <c r="E774" s="485">
        <v>268</v>
      </c>
      <c r="F774" s="486">
        <v>41888</v>
      </c>
      <c r="G774" s="485">
        <v>11</v>
      </c>
      <c r="H774" s="487">
        <v>40</v>
      </c>
      <c r="I774" s="488">
        <f t="shared" si="30"/>
        <v>480</v>
      </c>
      <c r="J774" s="488">
        <v>480</v>
      </c>
      <c r="K774" s="775">
        <v>0</v>
      </c>
      <c r="L774" s="775">
        <v>0</v>
      </c>
      <c r="M774" s="471" t="s">
        <v>1143</v>
      </c>
    </row>
    <row r="775" spans="1:13" ht="45" x14ac:dyDescent="0.25">
      <c r="A775" s="1287"/>
      <c r="B775" s="480" t="s">
        <v>1111</v>
      </c>
      <c r="C775" s="481">
        <v>12</v>
      </c>
      <c r="D775" s="481" t="s">
        <v>822</v>
      </c>
      <c r="E775" s="481">
        <v>268</v>
      </c>
      <c r="F775" s="481">
        <v>32174</v>
      </c>
      <c r="G775" s="481">
        <v>11</v>
      </c>
      <c r="H775" s="482">
        <v>4</v>
      </c>
      <c r="I775" s="504">
        <f t="shared" si="30"/>
        <v>48</v>
      </c>
      <c r="J775" s="504">
        <v>48</v>
      </c>
      <c r="K775" s="796">
        <v>0</v>
      </c>
      <c r="L775" s="796">
        <v>0</v>
      </c>
      <c r="M775" s="472" t="s">
        <v>1143</v>
      </c>
    </row>
    <row r="776" spans="1:13" ht="45" x14ac:dyDescent="0.25">
      <c r="A776" s="1287"/>
      <c r="B776" s="484" t="s">
        <v>1571</v>
      </c>
      <c r="C776" s="485">
        <v>10</v>
      </c>
      <c r="D776" s="486" t="s">
        <v>822</v>
      </c>
      <c r="E776" s="485"/>
      <c r="F776" s="486"/>
      <c r="G776" s="485">
        <v>11</v>
      </c>
      <c r="H776" s="487">
        <v>1750</v>
      </c>
      <c r="I776" s="488">
        <f t="shared" si="30"/>
        <v>17500</v>
      </c>
      <c r="J776" s="488">
        <v>17500</v>
      </c>
      <c r="K776" s="775">
        <v>0</v>
      </c>
      <c r="L776" s="775">
        <v>0</v>
      </c>
      <c r="M776" s="471" t="s">
        <v>1143</v>
      </c>
    </row>
    <row r="777" spans="1:13" ht="45" x14ac:dyDescent="0.25">
      <c r="A777" s="1287"/>
      <c r="B777" s="480" t="s">
        <v>1572</v>
      </c>
      <c r="C777" s="481">
        <v>10</v>
      </c>
      <c r="D777" s="481" t="s">
        <v>822</v>
      </c>
      <c r="E777" s="481"/>
      <c r="F777" s="481"/>
      <c r="G777" s="481">
        <v>11</v>
      </c>
      <c r="H777" s="482">
        <v>3500</v>
      </c>
      <c r="I777" s="504">
        <f t="shared" si="30"/>
        <v>35000</v>
      </c>
      <c r="J777" s="504">
        <v>35000</v>
      </c>
      <c r="K777" s="796">
        <v>0</v>
      </c>
      <c r="L777" s="796">
        <v>0</v>
      </c>
      <c r="M777" s="472" t="s">
        <v>1143</v>
      </c>
    </row>
    <row r="778" spans="1:13" ht="45" x14ac:dyDescent="0.25">
      <c r="A778" s="1287"/>
      <c r="B778" s="484" t="s">
        <v>1573</v>
      </c>
      <c r="C778" s="485">
        <v>1</v>
      </c>
      <c r="D778" s="486" t="s">
        <v>822</v>
      </c>
      <c r="E778" s="485"/>
      <c r="F778" s="486"/>
      <c r="G778" s="485">
        <v>11</v>
      </c>
      <c r="H778" s="487">
        <v>6760</v>
      </c>
      <c r="I778" s="488">
        <f t="shared" si="30"/>
        <v>6760</v>
      </c>
      <c r="J778" s="488">
        <v>6760</v>
      </c>
      <c r="K778" s="775">
        <v>0</v>
      </c>
      <c r="L778" s="775">
        <v>0</v>
      </c>
      <c r="M778" s="471" t="s">
        <v>1143</v>
      </c>
    </row>
    <row r="779" spans="1:13" ht="45" x14ac:dyDescent="0.25">
      <c r="A779" s="1287"/>
      <c r="B779" s="480" t="s">
        <v>1574</v>
      </c>
      <c r="C779" s="481">
        <v>2</v>
      </c>
      <c r="D779" s="481" t="s">
        <v>822</v>
      </c>
      <c r="E779" s="481"/>
      <c r="F779" s="481"/>
      <c r="G779" s="481">
        <v>11</v>
      </c>
      <c r="H779" s="482">
        <v>1850</v>
      </c>
      <c r="I779" s="504">
        <f t="shared" si="30"/>
        <v>3700</v>
      </c>
      <c r="J779" s="504">
        <v>3700</v>
      </c>
      <c r="K779" s="796">
        <v>0</v>
      </c>
      <c r="L779" s="796">
        <v>0</v>
      </c>
      <c r="M779" s="472" t="s">
        <v>1143</v>
      </c>
    </row>
    <row r="780" spans="1:13" ht="45" x14ac:dyDescent="0.25">
      <c r="A780" s="1287"/>
      <c r="B780" s="484" t="s">
        <v>1575</v>
      </c>
      <c r="C780" s="485">
        <v>10</v>
      </c>
      <c r="D780" s="486" t="s">
        <v>822</v>
      </c>
      <c r="E780" s="485"/>
      <c r="F780" s="486"/>
      <c r="G780" s="485">
        <v>11</v>
      </c>
      <c r="H780" s="487">
        <v>2000</v>
      </c>
      <c r="I780" s="488">
        <f t="shared" si="30"/>
        <v>20000</v>
      </c>
      <c r="J780" s="488">
        <v>20000</v>
      </c>
      <c r="K780" s="775">
        <v>0</v>
      </c>
      <c r="L780" s="775">
        <v>0</v>
      </c>
      <c r="M780" s="471" t="s">
        <v>1143</v>
      </c>
    </row>
    <row r="781" spans="1:13" ht="45" x14ac:dyDescent="0.25">
      <c r="A781" s="1287"/>
      <c r="B781" s="480" t="s">
        <v>1576</v>
      </c>
      <c r="C781" s="481">
        <v>15</v>
      </c>
      <c r="D781" s="481" t="s">
        <v>822</v>
      </c>
      <c r="E781" s="481"/>
      <c r="F781" s="481"/>
      <c r="G781" s="481">
        <v>11</v>
      </c>
      <c r="H781" s="482">
        <v>450</v>
      </c>
      <c r="I781" s="504">
        <f t="shared" si="30"/>
        <v>6750</v>
      </c>
      <c r="J781" s="504">
        <v>6750</v>
      </c>
      <c r="K781" s="796">
        <v>0</v>
      </c>
      <c r="L781" s="796">
        <v>0</v>
      </c>
      <c r="M781" s="472" t="s">
        <v>1143</v>
      </c>
    </row>
    <row r="782" spans="1:13" ht="45" x14ac:dyDescent="0.25">
      <c r="A782" s="1287"/>
      <c r="B782" s="484" t="s">
        <v>1577</v>
      </c>
      <c r="C782" s="485">
        <v>10</v>
      </c>
      <c r="D782" s="486" t="s">
        <v>822</v>
      </c>
      <c r="E782" s="485"/>
      <c r="F782" s="486"/>
      <c r="G782" s="485">
        <v>11</v>
      </c>
      <c r="H782" s="487">
        <v>1050</v>
      </c>
      <c r="I782" s="488">
        <f t="shared" si="30"/>
        <v>10500</v>
      </c>
      <c r="J782" s="488">
        <v>10500</v>
      </c>
      <c r="K782" s="775">
        <v>0</v>
      </c>
      <c r="L782" s="775">
        <v>0</v>
      </c>
      <c r="M782" s="471" t="s">
        <v>1143</v>
      </c>
    </row>
    <row r="783" spans="1:13" ht="45" x14ac:dyDescent="0.25">
      <c r="A783" s="1287"/>
      <c r="B783" s="480" t="s">
        <v>1069</v>
      </c>
      <c r="C783" s="481">
        <v>40</v>
      </c>
      <c r="D783" s="481" t="s">
        <v>820</v>
      </c>
      <c r="E783" s="481">
        <v>233</v>
      </c>
      <c r="F783" s="481">
        <v>88765</v>
      </c>
      <c r="G783" s="481">
        <v>11</v>
      </c>
      <c r="H783" s="482">
        <v>790</v>
      </c>
      <c r="I783" s="504">
        <f t="shared" si="30"/>
        <v>31600</v>
      </c>
      <c r="J783" s="504">
        <v>31600</v>
      </c>
      <c r="K783" s="796">
        <v>0</v>
      </c>
      <c r="L783" s="796">
        <v>0</v>
      </c>
      <c r="M783" s="472" t="s">
        <v>1143</v>
      </c>
    </row>
    <row r="784" spans="1:13" ht="45" x14ac:dyDescent="0.25">
      <c r="A784" s="1287"/>
      <c r="B784" s="484" t="s">
        <v>1578</v>
      </c>
      <c r="C784" s="485">
        <v>10</v>
      </c>
      <c r="D784" s="486" t="s">
        <v>820</v>
      </c>
      <c r="E784" s="485"/>
      <c r="F784" s="486"/>
      <c r="G784" s="485">
        <v>11</v>
      </c>
      <c r="H784" s="487">
        <v>270</v>
      </c>
      <c r="I784" s="488">
        <f t="shared" si="30"/>
        <v>2700</v>
      </c>
      <c r="J784" s="488">
        <v>2700</v>
      </c>
      <c r="K784" s="775">
        <v>0</v>
      </c>
      <c r="L784" s="775">
        <v>0</v>
      </c>
      <c r="M784" s="471" t="s">
        <v>1143</v>
      </c>
    </row>
    <row r="785" spans="1:13" ht="45" x14ac:dyDescent="0.25">
      <c r="A785" s="1287"/>
      <c r="B785" s="480" t="s">
        <v>1579</v>
      </c>
      <c r="C785" s="481">
        <v>10</v>
      </c>
      <c r="D785" s="481" t="s">
        <v>822</v>
      </c>
      <c r="E785" s="481"/>
      <c r="F785" s="481"/>
      <c r="G785" s="481">
        <v>11</v>
      </c>
      <c r="H785" s="482">
        <v>450</v>
      </c>
      <c r="I785" s="504">
        <f t="shared" si="30"/>
        <v>4500</v>
      </c>
      <c r="J785" s="504">
        <v>4500</v>
      </c>
      <c r="K785" s="796">
        <v>0</v>
      </c>
      <c r="L785" s="796">
        <v>0</v>
      </c>
      <c r="M785" s="472" t="s">
        <v>1143</v>
      </c>
    </row>
    <row r="786" spans="1:13" ht="45" x14ac:dyDescent="0.25">
      <c r="A786" s="1287"/>
      <c r="B786" s="484" t="s">
        <v>1580</v>
      </c>
      <c r="C786" s="485">
        <v>900</v>
      </c>
      <c r="D786" s="486" t="s">
        <v>1115</v>
      </c>
      <c r="E786" s="485">
        <v>282</v>
      </c>
      <c r="F786" s="486">
        <v>50764</v>
      </c>
      <c r="G786" s="485">
        <v>11</v>
      </c>
      <c r="H786" s="487">
        <v>30</v>
      </c>
      <c r="I786" s="488">
        <f t="shared" si="30"/>
        <v>27000</v>
      </c>
      <c r="J786" s="488">
        <v>27000</v>
      </c>
      <c r="K786" s="775">
        <v>0</v>
      </c>
      <c r="L786" s="775">
        <v>0</v>
      </c>
      <c r="M786" s="471" t="s">
        <v>1143</v>
      </c>
    </row>
    <row r="787" spans="1:13" ht="45" x14ac:dyDescent="0.25">
      <c r="A787" s="1287"/>
      <c r="B787" s="480" t="s">
        <v>1581</v>
      </c>
      <c r="C787" s="481">
        <v>3</v>
      </c>
      <c r="D787" s="481" t="s">
        <v>896</v>
      </c>
      <c r="E787" s="481">
        <v>268</v>
      </c>
      <c r="F787" s="481">
        <v>98781</v>
      </c>
      <c r="G787" s="481">
        <v>11</v>
      </c>
      <c r="H787" s="482">
        <v>3076</v>
      </c>
      <c r="I787" s="504">
        <f t="shared" si="30"/>
        <v>9228</v>
      </c>
      <c r="J787" s="504">
        <v>9228</v>
      </c>
      <c r="K787" s="796">
        <v>0</v>
      </c>
      <c r="L787" s="796">
        <v>0</v>
      </c>
      <c r="M787" s="472" t="s">
        <v>1143</v>
      </c>
    </row>
    <row r="788" spans="1:13" ht="45" x14ac:dyDescent="0.25">
      <c r="A788" s="1287"/>
      <c r="B788" s="484" t="s">
        <v>1582</v>
      </c>
      <c r="C788" s="485">
        <v>120</v>
      </c>
      <c r="D788" s="486" t="s">
        <v>822</v>
      </c>
      <c r="E788" s="485">
        <v>283</v>
      </c>
      <c r="F788" s="486">
        <v>127281</v>
      </c>
      <c r="G788" s="485">
        <v>11</v>
      </c>
      <c r="H788" s="487">
        <v>19</v>
      </c>
      <c r="I788" s="488">
        <f t="shared" si="30"/>
        <v>2280</v>
      </c>
      <c r="J788" s="488">
        <v>2280</v>
      </c>
      <c r="K788" s="775">
        <v>0</v>
      </c>
      <c r="L788" s="775">
        <v>0</v>
      </c>
      <c r="M788" s="471" t="s">
        <v>1143</v>
      </c>
    </row>
    <row r="789" spans="1:13" ht="45" x14ac:dyDescent="0.25">
      <c r="A789" s="1287"/>
      <c r="B789" s="480" t="s">
        <v>1583</v>
      </c>
      <c r="C789" s="481">
        <v>20</v>
      </c>
      <c r="D789" s="481" t="s">
        <v>822</v>
      </c>
      <c r="E789" s="481">
        <v>299</v>
      </c>
      <c r="F789" s="481">
        <v>72209</v>
      </c>
      <c r="G789" s="481">
        <v>11</v>
      </c>
      <c r="H789" s="482">
        <v>25</v>
      </c>
      <c r="I789" s="504">
        <f t="shared" si="30"/>
        <v>500</v>
      </c>
      <c r="J789" s="504">
        <v>500</v>
      </c>
      <c r="K789" s="796">
        <v>0</v>
      </c>
      <c r="L789" s="796">
        <v>0</v>
      </c>
      <c r="M789" s="472" t="s">
        <v>1143</v>
      </c>
    </row>
    <row r="790" spans="1:13" ht="60" x14ac:dyDescent="0.25">
      <c r="A790" s="1287"/>
      <c r="B790" s="484" t="s">
        <v>1193</v>
      </c>
      <c r="C790" s="485">
        <v>3000</v>
      </c>
      <c r="D790" s="486" t="s">
        <v>822</v>
      </c>
      <c r="E790" s="485">
        <v>268</v>
      </c>
      <c r="F790" s="486"/>
      <c r="G790" s="485">
        <v>11</v>
      </c>
      <c r="H790" s="487">
        <v>25</v>
      </c>
      <c r="I790" s="488">
        <f t="shared" si="30"/>
        <v>75000</v>
      </c>
      <c r="J790" s="488">
        <v>0</v>
      </c>
      <c r="K790" s="775">
        <v>0</v>
      </c>
      <c r="L790" s="775">
        <v>75000</v>
      </c>
      <c r="M790" s="471" t="s">
        <v>1143</v>
      </c>
    </row>
    <row r="791" spans="1:13" ht="45" x14ac:dyDescent="0.25">
      <c r="A791" s="1287"/>
      <c r="B791" s="480" t="s">
        <v>1194</v>
      </c>
      <c r="C791" s="481">
        <v>240</v>
      </c>
      <c r="D791" s="481" t="s">
        <v>822</v>
      </c>
      <c r="E791" s="481">
        <v>263</v>
      </c>
      <c r="F791" s="481">
        <v>52892</v>
      </c>
      <c r="G791" s="481">
        <v>11</v>
      </c>
      <c r="H791" s="482">
        <v>250</v>
      </c>
      <c r="I791" s="504">
        <f t="shared" si="30"/>
        <v>60000</v>
      </c>
      <c r="J791" s="504">
        <v>0</v>
      </c>
      <c r="K791" s="796">
        <v>0</v>
      </c>
      <c r="L791" s="796">
        <v>60000</v>
      </c>
      <c r="M791" s="472" t="s">
        <v>1143</v>
      </c>
    </row>
    <row r="792" spans="1:13" ht="45" x14ac:dyDescent="0.25">
      <c r="A792" s="1287"/>
      <c r="B792" s="484" t="s">
        <v>1195</v>
      </c>
      <c r="C792" s="485">
        <v>1</v>
      </c>
      <c r="D792" s="486" t="s">
        <v>1124</v>
      </c>
      <c r="E792" s="485">
        <v>215</v>
      </c>
      <c r="F792" s="486">
        <v>54535</v>
      </c>
      <c r="G792" s="485">
        <v>11</v>
      </c>
      <c r="H792" s="487">
        <v>2000</v>
      </c>
      <c r="I792" s="488">
        <f t="shared" si="30"/>
        <v>2000</v>
      </c>
      <c r="J792" s="488">
        <v>0</v>
      </c>
      <c r="K792" s="775">
        <v>0</v>
      </c>
      <c r="L792" s="775">
        <v>2000</v>
      </c>
      <c r="M792" s="471" t="s">
        <v>1143</v>
      </c>
    </row>
    <row r="793" spans="1:13" ht="45" x14ac:dyDescent="0.25">
      <c r="A793" s="1287"/>
      <c r="B793" s="480" t="s">
        <v>1196</v>
      </c>
      <c r="C793" s="481">
        <v>1</v>
      </c>
      <c r="D793" s="481" t="s">
        <v>1124</v>
      </c>
      <c r="E793" s="481">
        <v>215</v>
      </c>
      <c r="F793" s="481"/>
      <c r="G793" s="481">
        <v>11</v>
      </c>
      <c r="H793" s="482">
        <v>525</v>
      </c>
      <c r="I793" s="504">
        <f t="shared" si="30"/>
        <v>525</v>
      </c>
      <c r="J793" s="504">
        <v>0</v>
      </c>
      <c r="K793" s="796">
        <v>0</v>
      </c>
      <c r="L793" s="796">
        <v>525</v>
      </c>
      <c r="M793" s="472" t="s">
        <v>1143</v>
      </c>
    </row>
    <row r="794" spans="1:13" ht="45" x14ac:dyDescent="0.25">
      <c r="A794" s="1287"/>
      <c r="B794" s="484" t="s">
        <v>1197</v>
      </c>
      <c r="C794" s="485">
        <v>1</v>
      </c>
      <c r="D794" s="486" t="s">
        <v>1124</v>
      </c>
      <c r="E794" s="485">
        <v>215</v>
      </c>
      <c r="F794" s="486"/>
      <c r="G794" s="485">
        <v>11</v>
      </c>
      <c r="H794" s="487">
        <v>500</v>
      </c>
      <c r="I794" s="488">
        <f t="shared" si="30"/>
        <v>500</v>
      </c>
      <c r="J794" s="488">
        <v>0</v>
      </c>
      <c r="K794" s="775">
        <v>0</v>
      </c>
      <c r="L794" s="775">
        <v>500</v>
      </c>
      <c r="M794" s="471" t="s">
        <v>1143</v>
      </c>
    </row>
    <row r="795" spans="1:13" ht="45" x14ac:dyDescent="0.25">
      <c r="A795" s="1287"/>
      <c r="B795" s="480" t="s">
        <v>1198</v>
      </c>
      <c r="C795" s="481">
        <v>2</v>
      </c>
      <c r="D795" s="481" t="s">
        <v>1124</v>
      </c>
      <c r="E795" s="481">
        <v>215</v>
      </c>
      <c r="F795" s="481"/>
      <c r="G795" s="481">
        <v>11</v>
      </c>
      <c r="H795" s="482">
        <v>2000</v>
      </c>
      <c r="I795" s="504">
        <f t="shared" ref="I795:I840" si="31">+H795*C795</f>
        <v>4000</v>
      </c>
      <c r="J795" s="504">
        <v>0</v>
      </c>
      <c r="K795" s="796">
        <v>0</v>
      </c>
      <c r="L795" s="796">
        <v>4000</v>
      </c>
      <c r="M795" s="472" t="s">
        <v>1143</v>
      </c>
    </row>
    <row r="796" spans="1:13" ht="45" x14ac:dyDescent="0.25">
      <c r="A796" s="1287"/>
      <c r="B796" s="484" t="s">
        <v>1199</v>
      </c>
      <c r="C796" s="485">
        <v>15</v>
      </c>
      <c r="D796" s="486" t="s">
        <v>1215</v>
      </c>
      <c r="E796" s="485">
        <v>268</v>
      </c>
      <c r="F796" s="486" t="s">
        <v>1216</v>
      </c>
      <c r="G796" s="485">
        <v>11</v>
      </c>
      <c r="H796" s="487">
        <v>390</v>
      </c>
      <c r="I796" s="488">
        <f t="shared" si="31"/>
        <v>5850</v>
      </c>
      <c r="J796" s="488">
        <v>0</v>
      </c>
      <c r="K796" s="775">
        <v>0</v>
      </c>
      <c r="L796" s="775">
        <v>5850</v>
      </c>
      <c r="M796" s="471" t="s">
        <v>1143</v>
      </c>
    </row>
    <row r="797" spans="1:13" ht="45" x14ac:dyDescent="0.25">
      <c r="A797" s="1287"/>
      <c r="B797" s="480" t="s">
        <v>1584</v>
      </c>
      <c r="C797" s="481">
        <v>20</v>
      </c>
      <c r="D797" s="481" t="s">
        <v>1610</v>
      </c>
      <c r="E797" s="481"/>
      <c r="F797" s="481"/>
      <c r="G797" s="481">
        <v>11</v>
      </c>
      <c r="H797" s="482">
        <v>350</v>
      </c>
      <c r="I797" s="504">
        <f t="shared" si="31"/>
        <v>7000</v>
      </c>
      <c r="J797" s="504"/>
      <c r="K797" s="796"/>
      <c r="L797" s="796">
        <v>7000</v>
      </c>
      <c r="M797" s="472" t="s">
        <v>1143</v>
      </c>
    </row>
    <row r="798" spans="1:13" ht="45" x14ac:dyDescent="0.25">
      <c r="A798" s="1287"/>
      <c r="B798" s="484" t="s">
        <v>1585</v>
      </c>
      <c r="C798" s="485">
        <v>20</v>
      </c>
      <c r="D798" s="486" t="s">
        <v>1610</v>
      </c>
      <c r="E798" s="485"/>
      <c r="F798" s="486"/>
      <c r="G798" s="485">
        <v>11</v>
      </c>
      <c r="H798" s="487">
        <v>440</v>
      </c>
      <c r="I798" s="488">
        <f t="shared" si="31"/>
        <v>8800</v>
      </c>
      <c r="J798" s="488"/>
      <c r="K798" s="775"/>
      <c r="L798" s="775">
        <v>8800</v>
      </c>
      <c r="M798" s="471" t="s">
        <v>1143</v>
      </c>
    </row>
    <row r="799" spans="1:13" ht="45" x14ac:dyDescent="0.25">
      <c r="A799" s="1287"/>
      <c r="B799" s="480" t="s">
        <v>1200</v>
      </c>
      <c r="C799" s="481">
        <v>250</v>
      </c>
      <c r="D799" s="481" t="s">
        <v>1215</v>
      </c>
      <c r="E799" s="481">
        <v>268</v>
      </c>
      <c r="F799" s="481"/>
      <c r="G799" s="481">
        <v>11</v>
      </c>
      <c r="H799" s="482">
        <v>55</v>
      </c>
      <c r="I799" s="504">
        <f t="shared" si="31"/>
        <v>13750</v>
      </c>
      <c r="J799" s="504">
        <v>0</v>
      </c>
      <c r="K799" s="796">
        <v>0</v>
      </c>
      <c r="L799" s="796">
        <v>13750</v>
      </c>
      <c r="M799" s="472" t="s">
        <v>1143</v>
      </c>
    </row>
    <row r="800" spans="1:13" ht="45" x14ac:dyDescent="0.25">
      <c r="A800" s="1287"/>
      <c r="B800" s="484" t="s">
        <v>1201</v>
      </c>
      <c r="C800" s="485">
        <v>20</v>
      </c>
      <c r="D800" s="486" t="s">
        <v>1117</v>
      </c>
      <c r="E800" s="485">
        <v>263</v>
      </c>
      <c r="F800" s="486">
        <v>39093</v>
      </c>
      <c r="G800" s="485">
        <v>11</v>
      </c>
      <c r="H800" s="487">
        <v>400</v>
      </c>
      <c r="I800" s="488">
        <f t="shared" si="31"/>
        <v>8000</v>
      </c>
      <c r="J800" s="488">
        <v>4000</v>
      </c>
      <c r="K800" s="775">
        <v>4000</v>
      </c>
      <c r="L800" s="775">
        <v>0</v>
      </c>
      <c r="M800" s="471" t="s">
        <v>1143</v>
      </c>
    </row>
    <row r="801" spans="1:13" ht="45" x14ac:dyDescent="0.25">
      <c r="A801" s="1287"/>
      <c r="B801" s="480" t="s">
        <v>1586</v>
      </c>
      <c r="C801" s="481">
        <v>10</v>
      </c>
      <c r="D801" s="481"/>
      <c r="E801" s="481"/>
      <c r="F801" s="481"/>
      <c r="G801" s="481">
        <v>11</v>
      </c>
      <c r="H801" s="482">
        <v>500</v>
      </c>
      <c r="I801" s="504">
        <f t="shared" si="31"/>
        <v>5000</v>
      </c>
      <c r="J801" s="504">
        <v>2500</v>
      </c>
      <c r="K801" s="796">
        <v>2500</v>
      </c>
      <c r="L801" s="796">
        <v>0</v>
      </c>
      <c r="M801" s="472" t="s">
        <v>1143</v>
      </c>
    </row>
    <row r="802" spans="1:13" ht="45" x14ac:dyDescent="0.25">
      <c r="A802" s="1287"/>
      <c r="B802" s="484" t="s">
        <v>1202</v>
      </c>
      <c r="C802" s="485">
        <v>40</v>
      </c>
      <c r="D802" s="486" t="s">
        <v>1117</v>
      </c>
      <c r="E802" s="485">
        <v>263</v>
      </c>
      <c r="F802" s="486">
        <v>25724</v>
      </c>
      <c r="G802" s="485">
        <v>11</v>
      </c>
      <c r="H802" s="487">
        <v>350</v>
      </c>
      <c r="I802" s="488">
        <f t="shared" si="31"/>
        <v>14000</v>
      </c>
      <c r="J802" s="488">
        <v>7000</v>
      </c>
      <c r="K802" s="775">
        <v>7000</v>
      </c>
      <c r="L802" s="775">
        <v>0</v>
      </c>
      <c r="M802" s="471" t="s">
        <v>1143</v>
      </c>
    </row>
    <row r="803" spans="1:13" ht="45" x14ac:dyDescent="0.25">
      <c r="A803" s="1287"/>
      <c r="B803" s="480" t="s">
        <v>1203</v>
      </c>
      <c r="C803" s="481">
        <v>10</v>
      </c>
      <c r="D803" s="481" t="s">
        <v>1117</v>
      </c>
      <c r="E803" s="481"/>
      <c r="F803" s="481"/>
      <c r="G803" s="481">
        <v>11</v>
      </c>
      <c r="H803" s="482">
        <v>200</v>
      </c>
      <c r="I803" s="504">
        <f t="shared" si="31"/>
        <v>2000</v>
      </c>
      <c r="J803" s="504">
        <v>1000</v>
      </c>
      <c r="K803" s="796">
        <v>1000</v>
      </c>
      <c r="L803" s="796">
        <v>0</v>
      </c>
      <c r="M803" s="472" t="s">
        <v>1143</v>
      </c>
    </row>
    <row r="804" spans="1:13" ht="45" x14ac:dyDescent="0.25">
      <c r="A804" s="1287"/>
      <c r="B804" s="484" t="s">
        <v>1587</v>
      </c>
      <c r="C804" s="485">
        <v>10</v>
      </c>
      <c r="D804" s="486" t="s">
        <v>1117</v>
      </c>
      <c r="E804" s="485"/>
      <c r="F804" s="486"/>
      <c r="G804" s="485">
        <v>11</v>
      </c>
      <c r="H804" s="487">
        <v>1000</v>
      </c>
      <c r="I804" s="488">
        <f t="shared" si="31"/>
        <v>10000</v>
      </c>
      <c r="J804" s="488">
        <v>5000</v>
      </c>
      <c r="K804" s="775">
        <v>5000</v>
      </c>
      <c r="L804" s="775">
        <v>0</v>
      </c>
      <c r="M804" s="471" t="s">
        <v>1143</v>
      </c>
    </row>
    <row r="805" spans="1:13" ht="45" x14ac:dyDescent="0.25">
      <c r="A805" s="1287"/>
      <c r="B805" s="480" t="s">
        <v>1588</v>
      </c>
      <c r="C805" s="481">
        <v>10</v>
      </c>
      <c r="D805" s="481" t="s">
        <v>1117</v>
      </c>
      <c r="E805" s="481"/>
      <c r="F805" s="481"/>
      <c r="G805" s="481">
        <v>11</v>
      </c>
      <c r="H805" s="482">
        <v>525</v>
      </c>
      <c r="I805" s="504">
        <f t="shared" si="31"/>
        <v>5250</v>
      </c>
      <c r="J805" s="504">
        <v>2625</v>
      </c>
      <c r="K805" s="796">
        <v>2625</v>
      </c>
      <c r="L805" s="796">
        <v>0</v>
      </c>
      <c r="M805" s="472" t="s">
        <v>1143</v>
      </c>
    </row>
    <row r="806" spans="1:13" ht="45" x14ac:dyDescent="0.25">
      <c r="A806" s="1287"/>
      <c r="B806" s="484" t="s">
        <v>1204</v>
      </c>
      <c r="C806" s="485">
        <v>40</v>
      </c>
      <c r="D806" s="486" t="s">
        <v>1124</v>
      </c>
      <c r="E806" s="485">
        <v>264</v>
      </c>
      <c r="F806" s="486"/>
      <c r="G806" s="485">
        <v>11</v>
      </c>
      <c r="H806" s="487">
        <v>400</v>
      </c>
      <c r="I806" s="488">
        <f t="shared" si="31"/>
        <v>16000</v>
      </c>
      <c r="J806" s="488">
        <v>8000</v>
      </c>
      <c r="K806" s="775">
        <v>8000</v>
      </c>
      <c r="L806" s="775">
        <v>0</v>
      </c>
      <c r="M806" s="471" t="s">
        <v>1143</v>
      </c>
    </row>
    <row r="807" spans="1:13" ht="45" x14ac:dyDescent="0.25">
      <c r="A807" s="1287"/>
      <c r="B807" s="480" t="s">
        <v>1589</v>
      </c>
      <c r="C807" s="481">
        <v>60</v>
      </c>
      <c r="D807" s="481" t="s">
        <v>1217</v>
      </c>
      <c r="E807" s="481">
        <v>264</v>
      </c>
      <c r="F807" s="481"/>
      <c r="G807" s="481">
        <v>11</v>
      </c>
      <c r="H807" s="482">
        <v>450</v>
      </c>
      <c r="I807" s="504">
        <f t="shared" si="31"/>
        <v>27000</v>
      </c>
      <c r="J807" s="504">
        <v>13500</v>
      </c>
      <c r="K807" s="796">
        <v>13500</v>
      </c>
      <c r="L807" s="796">
        <v>0</v>
      </c>
      <c r="M807" s="472" t="s">
        <v>1143</v>
      </c>
    </row>
    <row r="808" spans="1:13" ht="45" x14ac:dyDescent="0.25">
      <c r="A808" s="1287"/>
      <c r="B808" s="484" t="s">
        <v>1590</v>
      </c>
      <c r="C808" s="485">
        <v>150</v>
      </c>
      <c r="D808" s="486" t="s">
        <v>1217</v>
      </c>
      <c r="E808" s="485">
        <v>263</v>
      </c>
      <c r="F808" s="486"/>
      <c r="G808" s="485">
        <v>11</v>
      </c>
      <c r="H808" s="487">
        <v>400</v>
      </c>
      <c r="I808" s="488">
        <f t="shared" si="31"/>
        <v>60000</v>
      </c>
      <c r="J808" s="488">
        <v>30000</v>
      </c>
      <c r="K808" s="775">
        <v>30000</v>
      </c>
      <c r="L808" s="775">
        <v>0</v>
      </c>
      <c r="M808" s="471" t="s">
        <v>1143</v>
      </c>
    </row>
    <row r="809" spans="1:13" ht="45" x14ac:dyDescent="0.25">
      <c r="A809" s="1287"/>
      <c r="B809" s="480" t="s">
        <v>1205</v>
      </c>
      <c r="C809" s="481">
        <v>10</v>
      </c>
      <c r="D809" s="481" t="s">
        <v>1217</v>
      </c>
      <c r="E809" s="481">
        <v>261</v>
      </c>
      <c r="F809" s="481">
        <v>42086</v>
      </c>
      <c r="G809" s="481">
        <v>11</v>
      </c>
      <c r="H809" s="482">
        <v>150</v>
      </c>
      <c r="I809" s="504">
        <f t="shared" si="31"/>
        <v>1500</v>
      </c>
      <c r="J809" s="504">
        <v>750</v>
      </c>
      <c r="K809" s="796">
        <v>750</v>
      </c>
      <c r="L809" s="796">
        <v>0</v>
      </c>
      <c r="M809" s="472" t="s">
        <v>1143</v>
      </c>
    </row>
    <row r="810" spans="1:13" ht="45" x14ac:dyDescent="0.25">
      <c r="A810" s="1287"/>
      <c r="B810" s="484" t="s">
        <v>1206</v>
      </c>
      <c r="C810" s="485">
        <v>5</v>
      </c>
      <c r="D810" s="486" t="s">
        <v>1125</v>
      </c>
      <c r="E810" s="485">
        <v>264</v>
      </c>
      <c r="F810" s="486">
        <v>29678</v>
      </c>
      <c r="G810" s="485">
        <v>11</v>
      </c>
      <c r="H810" s="487">
        <v>200</v>
      </c>
      <c r="I810" s="488">
        <f t="shared" si="31"/>
        <v>1000</v>
      </c>
      <c r="J810" s="488">
        <v>500</v>
      </c>
      <c r="K810" s="775">
        <v>500</v>
      </c>
      <c r="L810" s="775">
        <v>0</v>
      </c>
      <c r="M810" s="471" t="s">
        <v>1143</v>
      </c>
    </row>
    <row r="811" spans="1:13" ht="45" x14ac:dyDescent="0.25">
      <c r="A811" s="1287"/>
      <c r="B811" s="480" t="s">
        <v>1207</v>
      </c>
      <c r="C811" s="481">
        <v>500</v>
      </c>
      <c r="D811" s="481" t="s">
        <v>822</v>
      </c>
      <c r="E811" s="481">
        <v>275</v>
      </c>
      <c r="F811" s="481">
        <v>30458</v>
      </c>
      <c r="G811" s="481">
        <v>11</v>
      </c>
      <c r="H811" s="482">
        <v>4</v>
      </c>
      <c r="I811" s="504">
        <f t="shared" si="31"/>
        <v>2000</v>
      </c>
      <c r="J811" s="504">
        <v>2000</v>
      </c>
      <c r="K811" s="796">
        <v>0</v>
      </c>
      <c r="L811" s="796">
        <v>0</v>
      </c>
      <c r="M811" s="472" t="s">
        <v>1143</v>
      </c>
    </row>
    <row r="812" spans="1:13" ht="45" x14ac:dyDescent="0.25">
      <c r="A812" s="1287"/>
      <c r="B812" s="484" t="s">
        <v>1208</v>
      </c>
      <c r="C812" s="485">
        <v>25</v>
      </c>
      <c r="D812" s="486" t="s">
        <v>1121</v>
      </c>
      <c r="E812" s="485">
        <v>224</v>
      </c>
      <c r="F812" s="486">
        <v>2765</v>
      </c>
      <c r="G812" s="485">
        <v>11</v>
      </c>
      <c r="H812" s="487">
        <v>30</v>
      </c>
      <c r="I812" s="488">
        <f t="shared" si="31"/>
        <v>750</v>
      </c>
      <c r="J812" s="488">
        <v>750</v>
      </c>
      <c r="K812" s="775">
        <v>0</v>
      </c>
      <c r="L812" s="775">
        <v>0</v>
      </c>
      <c r="M812" s="471" t="s">
        <v>1143</v>
      </c>
    </row>
    <row r="813" spans="1:13" ht="45" x14ac:dyDescent="0.25">
      <c r="A813" s="1287"/>
      <c r="B813" s="480" t="s">
        <v>1591</v>
      </c>
      <c r="C813" s="481">
        <v>2</v>
      </c>
      <c r="D813" s="481" t="s">
        <v>822</v>
      </c>
      <c r="E813" s="481"/>
      <c r="F813" s="481"/>
      <c r="G813" s="481">
        <v>11</v>
      </c>
      <c r="H813" s="482">
        <v>65.5</v>
      </c>
      <c r="I813" s="504">
        <f t="shared" si="31"/>
        <v>131</v>
      </c>
      <c r="J813" s="504">
        <v>131</v>
      </c>
      <c r="K813" s="796">
        <v>0</v>
      </c>
      <c r="L813" s="796">
        <v>0</v>
      </c>
      <c r="M813" s="472" t="s">
        <v>1143</v>
      </c>
    </row>
    <row r="814" spans="1:13" ht="45" x14ac:dyDescent="0.25">
      <c r="A814" s="1287"/>
      <c r="B814" s="484" t="s">
        <v>1592</v>
      </c>
      <c r="C814" s="485">
        <v>2</v>
      </c>
      <c r="D814" s="486" t="s">
        <v>822</v>
      </c>
      <c r="E814" s="485"/>
      <c r="F814" s="486"/>
      <c r="G814" s="485">
        <v>11</v>
      </c>
      <c r="H814" s="487">
        <v>3000</v>
      </c>
      <c r="I814" s="488">
        <f t="shared" si="31"/>
        <v>6000</v>
      </c>
      <c r="J814" s="488">
        <v>6000</v>
      </c>
      <c r="K814" s="775">
        <v>0</v>
      </c>
      <c r="L814" s="775">
        <v>0</v>
      </c>
      <c r="M814" s="471" t="s">
        <v>1143</v>
      </c>
    </row>
    <row r="815" spans="1:13" ht="45" x14ac:dyDescent="0.25">
      <c r="A815" s="1287"/>
      <c r="B815" s="480" t="s">
        <v>1593</v>
      </c>
      <c r="C815" s="481">
        <v>2</v>
      </c>
      <c r="D815" s="481" t="s">
        <v>822</v>
      </c>
      <c r="E815" s="481"/>
      <c r="F815" s="481"/>
      <c r="G815" s="481">
        <v>11</v>
      </c>
      <c r="H815" s="482">
        <v>690</v>
      </c>
      <c r="I815" s="504">
        <f t="shared" si="31"/>
        <v>1380</v>
      </c>
      <c r="J815" s="504">
        <v>1380</v>
      </c>
      <c r="K815" s="796">
        <v>0</v>
      </c>
      <c r="L815" s="796">
        <v>0</v>
      </c>
      <c r="M815" s="472" t="s">
        <v>1143</v>
      </c>
    </row>
    <row r="816" spans="1:13" ht="45" x14ac:dyDescent="0.25">
      <c r="A816" s="1287"/>
      <c r="B816" s="484" t="s">
        <v>1594</v>
      </c>
      <c r="C816" s="485">
        <v>2</v>
      </c>
      <c r="D816" s="486" t="s">
        <v>822</v>
      </c>
      <c r="E816" s="485"/>
      <c r="F816" s="486"/>
      <c r="G816" s="485">
        <v>11</v>
      </c>
      <c r="H816" s="487">
        <v>2100</v>
      </c>
      <c r="I816" s="488">
        <f t="shared" si="31"/>
        <v>4200</v>
      </c>
      <c r="J816" s="488">
        <v>4200</v>
      </c>
      <c r="K816" s="775">
        <v>0</v>
      </c>
      <c r="L816" s="775">
        <v>0</v>
      </c>
      <c r="M816" s="471" t="s">
        <v>1143</v>
      </c>
    </row>
    <row r="817" spans="1:13" ht="45" x14ac:dyDescent="0.25">
      <c r="A817" s="1287"/>
      <c r="B817" s="480" t="s">
        <v>1595</v>
      </c>
      <c r="C817" s="481">
        <v>2</v>
      </c>
      <c r="D817" s="481" t="s">
        <v>822</v>
      </c>
      <c r="E817" s="481"/>
      <c r="F817" s="481"/>
      <c r="G817" s="481">
        <v>11</v>
      </c>
      <c r="H817" s="482">
        <v>1000</v>
      </c>
      <c r="I817" s="504">
        <f t="shared" si="31"/>
        <v>2000</v>
      </c>
      <c r="J817" s="504">
        <v>2000</v>
      </c>
      <c r="K817" s="796">
        <v>0</v>
      </c>
      <c r="L817" s="796">
        <v>0</v>
      </c>
      <c r="M817" s="472" t="s">
        <v>1143</v>
      </c>
    </row>
    <row r="818" spans="1:13" ht="45" x14ac:dyDescent="0.25">
      <c r="A818" s="1287"/>
      <c r="B818" s="484" t="s">
        <v>1596</v>
      </c>
      <c r="C818" s="485">
        <v>30</v>
      </c>
      <c r="D818" s="486" t="s">
        <v>822</v>
      </c>
      <c r="E818" s="485">
        <v>282</v>
      </c>
      <c r="F818" s="486"/>
      <c r="G818" s="485">
        <v>11</v>
      </c>
      <c r="H818" s="487">
        <v>150</v>
      </c>
      <c r="I818" s="488">
        <f t="shared" si="31"/>
        <v>4500</v>
      </c>
      <c r="J818" s="488">
        <v>4500</v>
      </c>
      <c r="K818" s="775">
        <v>0</v>
      </c>
      <c r="L818" s="775">
        <v>0</v>
      </c>
      <c r="M818" s="471" t="s">
        <v>1143</v>
      </c>
    </row>
    <row r="819" spans="1:13" ht="45" x14ac:dyDescent="0.25">
      <c r="A819" s="1287"/>
      <c r="B819" s="480" t="s">
        <v>1597</v>
      </c>
      <c r="C819" s="481">
        <v>15</v>
      </c>
      <c r="D819" s="481" t="s">
        <v>822</v>
      </c>
      <c r="E819" s="481">
        <v>282</v>
      </c>
      <c r="F819" s="481"/>
      <c r="G819" s="481">
        <v>11</v>
      </c>
      <c r="H819" s="482">
        <v>569</v>
      </c>
      <c r="I819" s="504">
        <f t="shared" si="31"/>
        <v>8535</v>
      </c>
      <c r="J819" s="504">
        <v>8535</v>
      </c>
      <c r="K819" s="796">
        <v>0</v>
      </c>
      <c r="L819" s="796">
        <v>0</v>
      </c>
      <c r="M819" s="472" t="s">
        <v>1143</v>
      </c>
    </row>
    <row r="820" spans="1:13" ht="45" x14ac:dyDescent="0.25">
      <c r="A820" s="1287"/>
      <c r="B820" s="484" t="s">
        <v>1209</v>
      </c>
      <c r="C820" s="485">
        <v>18</v>
      </c>
      <c r="D820" s="486" t="s">
        <v>822</v>
      </c>
      <c r="E820" s="485">
        <v>284</v>
      </c>
      <c r="F820" s="486">
        <v>49350</v>
      </c>
      <c r="G820" s="485">
        <v>11</v>
      </c>
      <c r="H820" s="487">
        <v>135</v>
      </c>
      <c r="I820" s="488">
        <f t="shared" si="31"/>
        <v>2430</v>
      </c>
      <c r="J820" s="488">
        <v>2430</v>
      </c>
      <c r="K820" s="775">
        <v>0</v>
      </c>
      <c r="L820" s="775">
        <v>0</v>
      </c>
      <c r="M820" s="471" t="s">
        <v>1143</v>
      </c>
    </row>
    <row r="821" spans="1:13" ht="45" x14ac:dyDescent="0.25">
      <c r="A821" s="1287"/>
      <c r="B821" s="480" t="s">
        <v>1598</v>
      </c>
      <c r="C821" s="481">
        <v>1</v>
      </c>
      <c r="D821" s="481" t="s">
        <v>822</v>
      </c>
      <c r="E821" s="481"/>
      <c r="F821" s="481"/>
      <c r="G821" s="481">
        <v>11</v>
      </c>
      <c r="H821" s="482">
        <v>675</v>
      </c>
      <c r="I821" s="504">
        <f t="shared" si="31"/>
        <v>675</v>
      </c>
      <c r="J821" s="504">
        <v>675</v>
      </c>
      <c r="K821" s="796">
        <v>0</v>
      </c>
      <c r="L821" s="796">
        <v>0</v>
      </c>
      <c r="M821" s="472" t="s">
        <v>1143</v>
      </c>
    </row>
    <row r="822" spans="1:13" ht="45" x14ac:dyDescent="0.25">
      <c r="A822" s="1287"/>
      <c r="B822" s="484" t="s">
        <v>1599</v>
      </c>
      <c r="C822" s="485">
        <v>1000</v>
      </c>
      <c r="D822" s="486" t="s">
        <v>822</v>
      </c>
      <c r="E822" s="485"/>
      <c r="F822" s="486"/>
      <c r="G822" s="485">
        <v>11</v>
      </c>
      <c r="H822" s="487">
        <v>15</v>
      </c>
      <c r="I822" s="488">
        <f t="shared" si="31"/>
        <v>15000</v>
      </c>
      <c r="J822" s="488">
        <v>15000</v>
      </c>
      <c r="K822" s="775">
        <v>0</v>
      </c>
      <c r="L822" s="775">
        <v>0</v>
      </c>
      <c r="M822" s="471" t="s">
        <v>1143</v>
      </c>
    </row>
    <row r="823" spans="1:13" ht="45" x14ac:dyDescent="0.25">
      <c r="A823" s="1287"/>
      <c r="B823" s="480" t="s">
        <v>1600</v>
      </c>
      <c r="C823" s="481">
        <v>4</v>
      </c>
      <c r="D823" s="481" t="s">
        <v>822</v>
      </c>
      <c r="E823" s="481"/>
      <c r="F823" s="481"/>
      <c r="G823" s="481">
        <v>11</v>
      </c>
      <c r="H823" s="482">
        <v>45</v>
      </c>
      <c r="I823" s="504">
        <f t="shared" si="31"/>
        <v>180</v>
      </c>
      <c r="J823" s="504">
        <v>180</v>
      </c>
      <c r="K823" s="796">
        <v>0</v>
      </c>
      <c r="L823" s="796">
        <v>0</v>
      </c>
      <c r="M823" s="472" t="s">
        <v>1143</v>
      </c>
    </row>
    <row r="824" spans="1:13" ht="45" x14ac:dyDescent="0.25">
      <c r="A824" s="1287"/>
      <c r="B824" s="484" t="s">
        <v>1601</v>
      </c>
      <c r="C824" s="485">
        <v>4</v>
      </c>
      <c r="D824" s="486" t="s">
        <v>822</v>
      </c>
      <c r="E824" s="485"/>
      <c r="F824" s="486"/>
      <c r="G824" s="485">
        <v>11</v>
      </c>
      <c r="H824" s="487">
        <v>60</v>
      </c>
      <c r="I824" s="488">
        <f t="shared" si="31"/>
        <v>240</v>
      </c>
      <c r="J824" s="488">
        <v>240</v>
      </c>
      <c r="K824" s="775">
        <v>0</v>
      </c>
      <c r="L824" s="775">
        <v>0</v>
      </c>
      <c r="M824" s="471" t="s">
        <v>1143</v>
      </c>
    </row>
    <row r="825" spans="1:13" ht="45" x14ac:dyDescent="0.25">
      <c r="A825" s="1287"/>
      <c r="B825" s="480" t="s">
        <v>1602</v>
      </c>
      <c r="C825" s="481">
        <v>8</v>
      </c>
      <c r="D825" s="481" t="s">
        <v>822</v>
      </c>
      <c r="E825" s="481"/>
      <c r="F825" s="481"/>
      <c r="G825" s="481">
        <v>11</v>
      </c>
      <c r="H825" s="482">
        <v>50</v>
      </c>
      <c r="I825" s="504">
        <f t="shared" si="31"/>
        <v>400</v>
      </c>
      <c r="J825" s="504">
        <v>400</v>
      </c>
      <c r="K825" s="796">
        <v>0</v>
      </c>
      <c r="L825" s="796">
        <v>0</v>
      </c>
      <c r="M825" s="472" t="s">
        <v>1143</v>
      </c>
    </row>
    <row r="826" spans="1:13" ht="45" x14ac:dyDescent="0.25">
      <c r="A826" s="1287"/>
      <c r="B826" s="484" t="s">
        <v>1603</v>
      </c>
      <c r="C826" s="485">
        <v>4</v>
      </c>
      <c r="D826" s="486" t="s">
        <v>822</v>
      </c>
      <c r="E826" s="485"/>
      <c r="F826" s="486"/>
      <c r="G826" s="485">
        <v>11</v>
      </c>
      <c r="H826" s="487">
        <v>81</v>
      </c>
      <c r="I826" s="488">
        <f t="shared" si="31"/>
        <v>324</v>
      </c>
      <c r="J826" s="488">
        <v>324</v>
      </c>
      <c r="K826" s="775">
        <v>0</v>
      </c>
      <c r="L826" s="775">
        <v>0</v>
      </c>
      <c r="M826" s="471" t="s">
        <v>1143</v>
      </c>
    </row>
    <row r="827" spans="1:13" ht="45" x14ac:dyDescent="0.25">
      <c r="A827" s="1287"/>
      <c r="B827" s="480" t="s">
        <v>1604</v>
      </c>
      <c r="C827" s="481">
        <v>4</v>
      </c>
      <c r="D827" s="481" t="s">
        <v>822</v>
      </c>
      <c r="E827" s="481"/>
      <c r="F827" s="481"/>
      <c r="G827" s="481">
        <v>11</v>
      </c>
      <c r="H827" s="482">
        <v>60</v>
      </c>
      <c r="I827" s="504">
        <f t="shared" si="31"/>
        <v>240</v>
      </c>
      <c r="J827" s="504">
        <v>240</v>
      </c>
      <c r="K827" s="796">
        <v>0</v>
      </c>
      <c r="L827" s="796">
        <v>0</v>
      </c>
      <c r="M827" s="472" t="s">
        <v>1143</v>
      </c>
    </row>
    <row r="828" spans="1:13" ht="45" x14ac:dyDescent="0.25">
      <c r="A828" s="1287"/>
      <c r="B828" s="484" t="s">
        <v>1605</v>
      </c>
      <c r="C828" s="485">
        <v>2</v>
      </c>
      <c r="D828" s="486" t="s">
        <v>822</v>
      </c>
      <c r="E828" s="485"/>
      <c r="F828" s="486"/>
      <c r="G828" s="485">
        <v>11</v>
      </c>
      <c r="H828" s="487">
        <v>550</v>
      </c>
      <c r="I828" s="488">
        <f t="shared" si="31"/>
        <v>1100</v>
      </c>
      <c r="J828" s="488">
        <v>1100</v>
      </c>
      <c r="K828" s="775">
        <v>0</v>
      </c>
      <c r="L828" s="775">
        <v>0</v>
      </c>
      <c r="M828" s="471" t="s">
        <v>1143</v>
      </c>
    </row>
    <row r="829" spans="1:13" ht="45" x14ac:dyDescent="0.25">
      <c r="A829" s="1287"/>
      <c r="B829" s="480" t="s">
        <v>1606</v>
      </c>
      <c r="C829" s="481">
        <v>3</v>
      </c>
      <c r="D829" s="481"/>
      <c r="E829" s="481"/>
      <c r="F829" s="481"/>
      <c r="G829" s="481">
        <v>11</v>
      </c>
      <c r="H829" s="482">
        <v>23</v>
      </c>
      <c r="I829" s="504">
        <f t="shared" si="31"/>
        <v>69</v>
      </c>
      <c r="J829" s="504">
        <v>69</v>
      </c>
      <c r="K829" s="796"/>
      <c r="L829" s="796"/>
      <c r="M829" s="472" t="s">
        <v>1143</v>
      </c>
    </row>
    <row r="830" spans="1:13" ht="45" x14ac:dyDescent="0.25">
      <c r="A830" s="1287"/>
      <c r="B830" s="484" t="s">
        <v>1607</v>
      </c>
      <c r="C830" s="485">
        <v>68</v>
      </c>
      <c r="D830" s="486" t="s">
        <v>1092</v>
      </c>
      <c r="E830" s="485"/>
      <c r="F830" s="486"/>
      <c r="G830" s="485">
        <v>11</v>
      </c>
      <c r="H830" s="487">
        <v>245</v>
      </c>
      <c r="I830" s="488">
        <f t="shared" si="31"/>
        <v>16660</v>
      </c>
      <c r="J830" s="488">
        <v>16660</v>
      </c>
      <c r="K830" s="775">
        <v>0</v>
      </c>
      <c r="L830" s="775">
        <v>0</v>
      </c>
      <c r="M830" s="471" t="s">
        <v>1143</v>
      </c>
    </row>
    <row r="831" spans="1:13" ht="45" x14ac:dyDescent="0.25">
      <c r="A831" s="1287"/>
      <c r="B831" s="480" t="s">
        <v>1608</v>
      </c>
      <c r="C831" s="481">
        <v>15</v>
      </c>
      <c r="D831" s="481" t="s">
        <v>1183</v>
      </c>
      <c r="E831" s="481"/>
      <c r="F831" s="481"/>
      <c r="G831" s="481">
        <v>11</v>
      </c>
      <c r="H831" s="482">
        <v>12</v>
      </c>
      <c r="I831" s="504">
        <f t="shared" si="31"/>
        <v>180</v>
      </c>
      <c r="J831" s="504">
        <v>180</v>
      </c>
      <c r="K831" s="796"/>
      <c r="L831" s="796"/>
      <c r="M831" s="472" t="s">
        <v>1143</v>
      </c>
    </row>
    <row r="832" spans="1:13" ht="45" x14ac:dyDescent="0.25">
      <c r="A832" s="1287"/>
      <c r="B832" s="484" t="s">
        <v>1609</v>
      </c>
      <c r="C832" s="485">
        <v>1</v>
      </c>
      <c r="D832" s="486" t="s">
        <v>822</v>
      </c>
      <c r="E832" s="485"/>
      <c r="F832" s="486"/>
      <c r="G832" s="485">
        <v>11</v>
      </c>
      <c r="H832" s="487">
        <v>6400</v>
      </c>
      <c r="I832" s="488">
        <f t="shared" si="31"/>
        <v>6400</v>
      </c>
      <c r="J832" s="488">
        <v>6400</v>
      </c>
      <c r="K832" s="775">
        <v>0</v>
      </c>
      <c r="L832" s="775">
        <v>0</v>
      </c>
      <c r="M832" s="471" t="s">
        <v>1143</v>
      </c>
    </row>
    <row r="833" spans="1:13" ht="60" x14ac:dyDescent="0.25">
      <c r="A833" s="1287"/>
      <c r="B833" s="480" t="s">
        <v>1210</v>
      </c>
      <c r="C833" s="481">
        <v>10</v>
      </c>
      <c r="D833" s="481" t="s">
        <v>822</v>
      </c>
      <c r="E833" s="481">
        <v>268</v>
      </c>
      <c r="F833" s="481">
        <v>74282</v>
      </c>
      <c r="G833" s="481">
        <v>11</v>
      </c>
      <c r="H833" s="482">
        <v>500</v>
      </c>
      <c r="I833" s="504">
        <f t="shared" si="31"/>
        <v>5000</v>
      </c>
      <c r="J833" s="504">
        <v>0</v>
      </c>
      <c r="K833" s="796">
        <v>0</v>
      </c>
      <c r="L833" s="796">
        <v>5000</v>
      </c>
      <c r="M833" s="472" t="s">
        <v>1143</v>
      </c>
    </row>
    <row r="834" spans="1:13" ht="45" x14ac:dyDescent="0.25">
      <c r="A834" s="1287"/>
      <c r="B834" s="484" t="s">
        <v>1211</v>
      </c>
      <c r="C834" s="485">
        <v>6</v>
      </c>
      <c r="D834" s="486" t="s">
        <v>822</v>
      </c>
      <c r="E834" s="485">
        <v>268</v>
      </c>
      <c r="F834" s="486"/>
      <c r="G834" s="485">
        <v>11</v>
      </c>
      <c r="H834" s="487">
        <v>500</v>
      </c>
      <c r="I834" s="488">
        <f t="shared" si="31"/>
        <v>3000</v>
      </c>
      <c r="J834" s="488">
        <v>0</v>
      </c>
      <c r="K834" s="775">
        <v>0</v>
      </c>
      <c r="L834" s="775">
        <v>3000</v>
      </c>
      <c r="M834" s="471" t="s">
        <v>1143</v>
      </c>
    </row>
    <row r="835" spans="1:13" ht="45" x14ac:dyDescent="0.25">
      <c r="A835" s="1287"/>
      <c r="B835" s="480" t="s">
        <v>1212</v>
      </c>
      <c r="C835" s="481">
        <v>2</v>
      </c>
      <c r="D835" s="481" t="s">
        <v>822</v>
      </c>
      <c r="E835" s="481"/>
      <c r="F835" s="481"/>
      <c r="G835" s="481">
        <v>11</v>
      </c>
      <c r="H835" s="482">
        <v>300</v>
      </c>
      <c r="I835" s="504">
        <f t="shared" si="31"/>
        <v>600</v>
      </c>
      <c r="J835" s="504">
        <v>600</v>
      </c>
      <c r="K835" s="796">
        <v>0</v>
      </c>
      <c r="L835" s="796">
        <v>0</v>
      </c>
      <c r="M835" s="472" t="s">
        <v>1143</v>
      </c>
    </row>
    <row r="836" spans="1:13" ht="45" x14ac:dyDescent="0.25">
      <c r="A836" s="1287"/>
      <c r="B836" s="484" t="s">
        <v>1039</v>
      </c>
      <c r="C836" s="485">
        <v>870</v>
      </c>
      <c r="D836" s="486" t="s">
        <v>822</v>
      </c>
      <c r="E836" s="485">
        <v>211</v>
      </c>
      <c r="F836" s="486">
        <v>3552</v>
      </c>
      <c r="G836" s="485">
        <v>11</v>
      </c>
      <c r="H836" s="487">
        <v>25</v>
      </c>
      <c r="I836" s="488">
        <f t="shared" si="31"/>
        <v>21750</v>
      </c>
      <c r="J836" s="488">
        <v>0</v>
      </c>
      <c r="K836" s="775">
        <v>21750</v>
      </c>
      <c r="L836" s="775">
        <v>0</v>
      </c>
      <c r="M836" s="471" t="s">
        <v>1143</v>
      </c>
    </row>
    <row r="837" spans="1:13" ht="45" x14ac:dyDescent="0.25">
      <c r="A837" s="1287"/>
      <c r="B837" s="484" t="s">
        <v>1042</v>
      </c>
      <c r="C837" s="485">
        <v>150</v>
      </c>
      <c r="D837" s="486" t="s">
        <v>822</v>
      </c>
      <c r="E837" s="485">
        <v>211</v>
      </c>
      <c r="F837" s="486"/>
      <c r="G837" s="485">
        <v>11</v>
      </c>
      <c r="H837" s="487">
        <v>50</v>
      </c>
      <c r="I837" s="488">
        <f t="shared" si="31"/>
        <v>7500</v>
      </c>
      <c r="J837" s="488">
        <v>2500</v>
      </c>
      <c r="K837" s="775">
        <v>2500</v>
      </c>
      <c r="L837" s="775">
        <v>2500</v>
      </c>
      <c r="M837" s="471" t="s">
        <v>1143</v>
      </c>
    </row>
    <row r="838" spans="1:13" ht="45" x14ac:dyDescent="0.25">
      <c r="A838" s="1287"/>
      <c r="B838" s="480" t="s">
        <v>1213</v>
      </c>
      <c r="C838" s="481">
        <v>870</v>
      </c>
      <c r="D838" s="481" t="s">
        <v>822</v>
      </c>
      <c r="E838" s="481">
        <v>196</v>
      </c>
      <c r="F838" s="481"/>
      <c r="G838" s="481">
        <v>11</v>
      </c>
      <c r="H838" s="482">
        <v>37</v>
      </c>
      <c r="I838" s="504">
        <f t="shared" si="31"/>
        <v>32190</v>
      </c>
      <c r="J838" s="504">
        <v>32190</v>
      </c>
      <c r="K838" s="796">
        <v>0</v>
      </c>
      <c r="L838" s="796">
        <v>0</v>
      </c>
      <c r="M838" s="472" t="s">
        <v>1143</v>
      </c>
    </row>
    <row r="839" spans="1:13" ht="61.5" customHeight="1" x14ac:dyDescent="0.25">
      <c r="A839" s="1287"/>
      <c r="B839" s="484" t="s">
        <v>1214</v>
      </c>
      <c r="C839" s="485">
        <v>870</v>
      </c>
      <c r="D839" s="486" t="s">
        <v>822</v>
      </c>
      <c r="E839" s="485">
        <v>196</v>
      </c>
      <c r="F839" s="486" t="s">
        <v>1081</v>
      </c>
      <c r="G839" s="485">
        <v>11</v>
      </c>
      <c r="H839" s="487">
        <v>30</v>
      </c>
      <c r="I839" s="488">
        <f t="shared" si="31"/>
        <v>26100</v>
      </c>
      <c r="J839" s="488">
        <v>26100</v>
      </c>
      <c r="K839" s="775">
        <v>0</v>
      </c>
      <c r="L839" s="775">
        <v>0</v>
      </c>
      <c r="M839" s="471" t="s">
        <v>1143</v>
      </c>
    </row>
    <row r="840" spans="1:13" ht="45.75" thickBot="1" x14ac:dyDescent="0.3">
      <c r="A840" s="1287"/>
      <c r="B840" s="480" t="s">
        <v>1226</v>
      </c>
      <c r="C840" s="481">
        <v>1</v>
      </c>
      <c r="D840" s="481"/>
      <c r="E840" s="481"/>
      <c r="F840" s="481"/>
      <c r="G840" s="481">
        <v>11</v>
      </c>
      <c r="H840" s="482">
        <v>280000</v>
      </c>
      <c r="I840" s="504">
        <f t="shared" si="31"/>
        <v>280000</v>
      </c>
      <c r="J840" s="504">
        <v>280000</v>
      </c>
      <c r="K840" s="796">
        <v>0</v>
      </c>
      <c r="L840" s="796">
        <v>0</v>
      </c>
      <c r="M840" s="472" t="s">
        <v>1143</v>
      </c>
    </row>
    <row r="841" spans="1:13" ht="15.75" thickBot="1" x14ac:dyDescent="0.3">
      <c r="A841" s="1288"/>
      <c r="B841" s="1289" t="s">
        <v>791</v>
      </c>
      <c r="C841" s="1290"/>
      <c r="D841" s="1290"/>
      <c r="E841" s="1290"/>
      <c r="F841" s="1290"/>
      <c r="G841" s="1290"/>
      <c r="H841" s="1291"/>
      <c r="I841" s="473">
        <f>+SUM(I730:I840)</f>
        <v>1083644</v>
      </c>
      <c r="J841" s="474">
        <f>+SUM(J730:J840)</f>
        <v>796594</v>
      </c>
      <c r="K841" s="474">
        <f>+SUM(K730:K840)</f>
        <v>99125</v>
      </c>
      <c r="L841" s="474">
        <f>+SUM(L730:L840)</f>
        <v>187925</v>
      </c>
      <c r="M841" s="505"/>
    </row>
    <row r="842" spans="1:13" ht="15.75" thickBot="1" x14ac:dyDescent="0.3"/>
    <row r="843" spans="1:13" x14ac:dyDescent="0.25">
      <c r="A843" s="1310" t="s">
        <v>19</v>
      </c>
      <c r="B843" s="1311"/>
      <c r="C843" s="1311"/>
      <c r="D843" s="1311"/>
      <c r="E843" s="1311"/>
      <c r="F843" s="1312" t="s">
        <v>862</v>
      </c>
      <c r="G843" s="1312"/>
      <c r="H843" s="1312"/>
      <c r="I843" s="1312"/>
      <c r="J843" s="1312"/>
      <c r="K843" s="1312"/>
      <c r="L843" s="1312"/>
      <c r="M843" s="1313"/>
    </row>
    <row r="844" spans="1:13" x14ac:dyDescent="0.25">
      <c r="A844" s="1314" t="s">
        <v>863</v>
      </c>
      <c r="B844" s="1315"/>
      <c r="C844" s="1315"/>
      <c r="D844" s="1315"/>
      <c r="E844" s="1315"/>
      <c r="F844" s="1316" t="str">
        <f>+'[2]SPPD-14 POA'!N19</f>
        <v>Retención de sólidos, sedimentos y estabilización de los ríos tributarios del lago de Amatitlán</v>
      </c>
      <c r="G844" s="1316"/>
      <c r="H844" s="1316"/>
      <c r="I844" s="1316"/>
      <c r="J844" s="1316"/>
      <c r="K844" s="1316"/>
      <c r="L844" s="1316"/>
      <c r="M844" s="1317"/>
    </row>
    <row r="845" spans="1:13" x14ac:dyDescent="0.25">
      <c r="A845" s="1314" t="s">
        <v>865</v>
      </c>
      <c r="B845" s="1315"/>
      <c r="C845" s="1315"/>
      <c r="D845" s="1315"/>
      <c r="E845" s="1315"/>
      <c r="F845" s="1318" t="str">
        <f>+'[2]SPPD-14 POA'!N20</f>
        <v xml:space="preserve"> Retención de sedimentos a través de la conformación de diques y otros mecanismos de control</v>
      </c>
      <c r="G845" s="1318"/>
      <c r="H845" s="1318"/>
      <c r="I845" s="1318"/>
      <c r="J845" s="1318"/>
      <c r="K845" s="1318"/>
      <c r="L845" s="1318"/>
      <c r="M845" s="1319"/>
    </row>
    <row r="846" spans="1:13" ht="15.75" thickBot="1" x14ac:dyDescent="0.3">
      <c r="A846" s="1296" t="s">
        <v>737</v>
      </c>
      <c r="B846" s="1297"/>
      <c r="C846" s="1297"/>
      <c r="D846" s="1297"/>
      <c r="E846" s="1297"/>
      <c r="F846" s="1297"/>
      <c r="G846" s="1297"/>
      <c r="H846" s="1297"/>
      <c r="I846" s="1297"/>
      <c r="J846" s="1297"/>
      <c r="K846" s="1297"/>
      <c r="L846" s="1298"/>
      <c r="M846" s="507" t="s">
        <v>17</v>
      </c>
    </row>
    <row r="847" spans="1:13" x14ac:dyDescent="0.25">
      <c r="A847" s="1299" t="s">
        <v>866</v>
      </c>
      <c r="B847" s="1301" t="s">
        <v>746</v>
      </c>
      <c r="C847" s="1303" t="s">
        <v>747</v>
      </c>
      <c r="D847" s="1303" t="s">
        <v>716</v>
      </c>
      <c r="E847" s="1303" t="s">
        <v>748</v>
      </c>
      <c r="F847" s="1303" t="s">
        <v>749</v>
      </c>
      <c r="G847" s="1303" t="s">
        <v>750</v>
      </c>
      <c r="H847" s="1305" t="s">
        <v>751</v>
      </c>
      <c r="I847" s="1307" t="s">
        <v>752</v>
      </c>
      <c r="J847" s="1309" t="s">
        <v>753</v>
      </c>
      <c r="K847" s="1309"/>
      <c r="L847" s="1309"/>
      <c r="M847" s="1285" t="s">
        <v>754</v>
      </c>
    </row>
    <row r="848" spans="1:13" ht="15.75" thickBot="1" x14ac:dyDescent="0.3">
      <c r="A848" s="1300"/>
      <c r="B848" s="1302"/>
      <c r="C848" s="1304"/>
      <c r="D848" s="1304"/>
      <c r="E848" s="1304"/>
      <c r="F848" s="1304"/>
      <c r="G848" s="1304"/>
      <c r="H848" s="1306"/>
      <c r="I848" s="1308"/>
      <c r="J848" s="479" t="s">
        <v>768</v>
      </c>
      <c r="K848" s="479" t="s">
        <v>769</v>
      </c>
      <c r="L848" s="479" t="s">
        <v>770</v>
      </c>
      <c r="M848" s="1285"/>
    </row>
    <row r="849" spans="1:13" ht="45" x14ac:dyDescent="0.25">
      <c r="A849" s="1286"/>
      <c r="B849" s="480" t="s">
        <v>1611</v>
      </c>
      <c r="C849" s="481">
        <v>2680</v>
      </c>
      <c r="D849" s="481" t="s">
        <v>1092</v>
      </c>
      <c r="E849" s="481">
        <v>233</v>
      </c>
      <c r="F849" s="481">
        <v>60910</v>
      </c>
      <c r="G849" s="481">
        <v>11</v>
      </c>
      <c r="H849" s="482">
        <v>250</v>
      </c>
      <c r="I849" s="504">
        <f>+H849*C849-110000</f>
        <v>560000</v>
      </c>
      <c r="J849" s="504">
        <v>0</v>
      </c>
      <c r="K849" s="796">
        <v>0</v>
      </c>
      <c r="L849" s="796" t="s">
        <v>1768</v>
      </c>
      <c r="M849" s="472" t="s">
        <v>1143</v>
      </c>
    </row>
    <row r="850" spans="1:13" ht="45" x14ac:dyDescent="0.25">
      <c r="A850" s="1287"/>
      <c r="B850" s="480" t="s">
        <v>1611</v>
      </c>
      <c r="C850" s="481">
        <v>2680</v>
      </c>
      <c r="D850" s="481" t="s">
        <v>1092</v>
      </c>
      <c r="E850" s="481">
        <v>233</v>
      </c>
      <c r="F850" s="481">
        <v>60910</v>
      </c>
      <c r="G850" s="481">
        <v>32</v>
      </c>
      <c r="H850" s="482">
        <v>250</v>
      </c>
      <c r="I850" s="504">
        <v>110000</v>
      </c>
      <c r="J850" s="504">
        <v>0</v>
      </c>
      <c r="K850" s="796">
        <v>0</v>
      </c>
      <c r="L850" s="796">
        <v>110000</v>
      </c>
      <c r="M850" s="472" t="s">
        <v>1143</v>
      </c>
    </row>
    <row r="851" spans="1:13" ht="45" x14ac:dyDescent="0.25">
      <c r="A851" s="1287"/>
      <c r="B851" s="484" t="s">
        <v>1218</v>
      </c>
      <c r="C851" s="485">
        <v>160</v>
      </c>
      <c r="D851" s="486" t="s">
        <v>1219</v>
      </c>
      <c r="E851" s="485"/>
      <c r="F851" s="486"/>
      <c r="G851" s="485">
        <v>11</v>
      </c>
      <c r="H851" s="487">
        <v>500</v>
      </c>
      <c r="I851" s="488">
        <f t="shared" ref="I851:I853" si="32">+H851*C851</f>
        <v>80000</v>
      </c>
      <c r="J851" s="488">
        <v>0</v>
      </c>
      <c r="K851" s="775">
        <v>0</v>
      </c>
      <c r="L851" s="775">
        <v>80000</v>
      </c>
      <c r="M851" s="471" t="s">
        <v>1143</v>
      </c>
    </row>
    <row r="852" spans="1:13" ht="45" x14ac:dyDescent="0.25">
      <c r="A852" s="1287"/>
      <c r="B852" s="480" t="s">
        <v>1220</v>
      </c>
      <c r="C852" s="481">
        <v>100</v>
      </c>
      <c r="D852" s="481" t="s">
        <v>1219</v>
      </c>
      <c r="E852" s="481"/>
      <c r="F852" s="481"/>
      <c r="G852" s="481">
        <v>11</v>
      </c>
      <c r="H852" s="482">
        <v>500</v>
      </c>
      <c r="I852" s="504">
        <f t="shared" si="32"/>
        <v>50000</v>
      </c>
      <c r="J852" s="504">
        <v>0</v>
      </c>
      <c r="K852" s="796">
        <v>0</v>
      </c>
      <c r="L852" s="796">
        <v>50000</v>
      </c>
      <c r="M852" s="472" t="s">
        <v>1143</v>
      </c>
    </row>
    <row r="853" spans="1:13" ht="45.75" thickBot="1" x14ac:dyDescent="0.3">
      <c r="A853" s="1287"/>
      <c r="B853" s="484" t="s">
        <v>1226</v>
      </c>
      <c r="C853" s="485">
        <v>1</v>
      </c>
      <c r="D853" s="486"/>
      <c r="E853" s="485"/>
      <c r="F853" s="486"/>
      <c r="G853" s="485">
        <v>11</v>
      </c>
      <c r="H853" s="487">
        <v>486000</v>
      </c>
      <c r="I853" s="488">
        <f t="shared" si="32"/>
        <v>486000</v>
      </c>
      <c r="J853" s="488">
        <v>162000</v>
      </c>
      <c r="K853" s="488">
        <v>162000</v>
      </c>
      <c r="L853" s="488">
        <v>162000</v>
      </c>
      <c r="M853" s="471" t="s">
        <v>1143</v>
      </c>
    </row>
    <row r="854" spans="1:13" ht="15.75" thickBot="1" x14ac:dyDescent="0.3">
      <c r="A854" s="1288"/>
      <c r="B854" s="1289" t="s">
        <v>791</v>
      </c>
      <c r="C854" s="1290"/>
      <c r="D854" s="1290"/>
      <c r="E854" s="1290"/>
      <c r="F854" s="1290"/>
      <c r="G854" s="1290"/>
      <c r="H854" s="1291"/>
      <c r="I854" s="473">
        <f>+SUM(I849:I853)</f>
        <v>1286000</v>
      </c>
      <c r="J854" s="474">
        <f>+SUM(J849:J853)</f>
        <v>162000</v>
      </c>
      <c r="K854" s="474">
        <f>+SUM(K849:K853)</f>
        <v>162000</v>
      </c>
      <c r="L854" s="474">
        <f>+SUM(L849:L853)</f>
        <v>402000</v>
      </c>
      <c r="M854" s="505"/>
    </row>
    <row r="855" spans="1:13" ht="15.75" thickBot="1" x14ac:dyDescent="0.3"/>
    <row r="856" spans="1:13" ht="15.75" thickBot="1" x14ac:dyDescent="0.3">
      <c r="A856" s="1292" t="s">
        <v>1236</v>
      </c>
      <c r="B856" s="1293"/>
      <c r="C856" s="1293"/>
      <c r="D856" s="1293"/>
      <c r="E856" s="1293"/>
      <c r="F856" s="1293"/>
      <c r="G856" s="1293"/>
      <c r="H856" s="1293"/>
      <c r="I856" s="1293"/>
      <c r="J856" s="1293"/>
      <c r="K856" s="1293"/>
      <c r="L856" s="1294">
        <f>+I854+I841+I722+I625+I609+I518+I567+I344+I244+I211</f>
        <v>34392999.999992505</v>
      </c>
      <c r="M856" s="1295"/>
    </row>
    <row r="858" spans="1:13" hidden="1" x14ac:dyDescent="0.25">
      <c r="L858" s="489" t="s">
        <v>1237</v>
      </c>
      <c r="M858" s="797">
        <v>34393000</v>
      </c>
    </row>
    <row r="859" spans="1:13" hidden="1" x14ac:dyDescent="0.25"/>
    <row r="860" spans="1:13" hidden="1" x14ac:dyDescent="0.25">
      <c r="L860" s="489" t="s">
        <v>1238</v>
      </c>
      <c r="M860" s="624">
        <f>+L856-M858</f>
        <v>-7.4952840805053711E-6</v>
      </c>
    </row>
    <row r="861" spans="1:13" hidden="1" x14ac:dyDescent="0.25"/>
    <row r="862" spans="1:13" hidden="1" x14ac:dyDescent="0.25"/>
  </sheetData>
  <protectedRanges>
    <protectedRange algorithmName="SHA-512" hashValue="SkODiCkkj8RbIYaqdozEnFoZ5jDV7zbeII9eiyMY7QhVuSt8c7fhUkd6BcQDTmg1yKkNXJ4HJ4flW2/Ierughg==" saltValue="jMF5ya0vuNwiZ6A3nl009A==" spinCount="100000" sqref="M351 M251:M325 M574 M616 B609:H609 B625:H625 M632 B722:H722 B244:L245 M143 M153 M729 B841:H841 M848 B854:H854 B252:L325 F352 M567 M525 M218 B144:M151 B154:M211 B140:M141 B326:M343 B344:L344 B517:L518 B566:L566 B608:M608 B624:L624 B840:L840 B721:L721 B853:L853 M6:M139 G7:G139 G233:G243" name="Rango1_4"/>
    <protectedRange algorithmName="SHA-512" hashValue="SkODiCkkj8RbIYaqdozEnFoZ5jDV7zbeII9eiyMY7QhVuSt8c7fhUkd6BcQDTmg1yKkNXJ4HJ4flW2/Ierughg==" saltValue="jMF5ya0vuNwiZ6A3nl009A==" spinCount="100000" sqref="I841:M841 I854:M854 B576:M607 I609:M609 I625:L625 I722:M722" name="Rango1_1_1"/>
    <protectedRange algorithmName="SHA-512" hashValue="SkODiCkkj8RbIYaqdozEnFoZ5jDV7zbeII9eiyMY7QhVuSt8c7fhUkd6BcQDTmg1yKkNXJ4HJ4flW2/Ierughg==" saltValue="jMF5ya0vuNwiZ6A3nl009A==" spinCount="100000" sqref="M526:M566" name="Rango1_2_1"/>
    <protectedRange algorithmName="SHA-512" hashValue="SkODiCkkj8RbIYaqdozEnFoZ5jDV7zbeII9eiyMY7QhVuSt8c7fhUkd6BcQDTmg1yKkNXJ4HJ4flW2/Ierughg==" saltValue="jMF5ya0vuNwiZ6A3nl009A==" spinCount="100000" sqref="B219:M232 B233:F243 H233:M243" name="Rango1_3_1"/>
  </protectedRanges>
  <mergeCells count="238">
    <mergeCell ref="A1:E1"/>
    <mergeCell ref="F1:M1"/>
    <mergeCell ref="A2:E2"/>
    <mergeCell ref="F2:M2"/>
    <mergeCell ref="A3:E3"/>
    <mergeCell ref="F3:M3"/>
    <mergeCell ref="G5:G6"/>
    <mergeCell ref="H5:H6"/>
    <mergeCell ref="I5:I6"/>
    <mergeCell ref="J5:L5"/>
    <mergeCell ref="M5:M6"/>
    <mergeCell ref="A4:L4"/>
    <mergeCell ref="A5:A6"/>
    <mergeCell ref="B5:B6"/>
    <mergeCell ref="C5:C6"/>
    <mergeCell ref="D5:D6"/>
    <mergeCell ref="E5:E6"/>
    <mergeCell ref="F5:F6"/>
    <mergeCell ref="B150:H150"/>
    <mergeCell ref="A151:M151"/>
    <mergeCell ref="A152:A153"/>
    <mergeCell ref="B152:B153"/>
    <mergeCell ref="C152:C153"/>
    <mergeCell ref="D152:D153"/>
    <mergeCell ref="A346:E346"/>
    <mergeCell ref="F346:M346"/>
    <mergeCell ref="A250:A251"/>
    <mergeCell ref="B250:B251"/>
    <mergeCell ref="C250:C251"/>
    <mergeCell ref="D250:D251"/>
    <mergeCell ref="E250:E251"/>
    <mergeCell ref="F250:F251"/>
    <mergeCell ref="G250:G251"/>
    <mergeCell ref="H250:H251"/>
    <mergeCell ref="A246:E246"/>
    <mergeCell ref="A249:L249"/>
    <mergeCell ref="A213:E213"/>
    <mergeCell ref="F213:M213"/>
    <mergeCell ref="A214:E214"/>
    <mergeCell ref="F214:M214"/>
    <mergeCell ref="E152:E153"/>
    <mergeCell ref="F152:F153"/>
    <mergeCell ref="A7:A140"/>
    <mergeCell ref="B140:H140"/>
    <mergeCell ref="A141:M141"/>
    <mergeCell ref="A142:A143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L142"/>
    <mergeCell ref="M142:M143"/>
    <mergeCell ref="H152:H153"/>
    <mergeCell ref="I152:I153"/>
    <mergeCell ref="J152:L152"/>
    <mergeCell ref="M152:M153"/>
    <mergeCell ref="A154:A160"/>
    <mergeCell ref="A161:A164"/>
    <mergeCell ref="A165:A179"/>
    <mergeCell ref="A180:A209"/>
    <mergeCell ref="B211:H211"/>
    <mergeCell ref="G152:G153"/>
    <mergeCell ref="B210:H210"/>
    <mergeCell ref="A215:E215"/>
    <mergeCell ref="F215:M215"/>
    <mergeCell ref="A216:L216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J217:L217"/>
    <mergeCell ref="M217:M218"/>
    <mergeCell ref="A219:A228"/>
    <mergeCell ref="A229:A235"/>
    <mergeCell ref="A236:A237"/>
    <mergeCell ref="A238:A240"/>
    <mergeCell ref="B244:H244"/>
    <mergeCell ref="A247:E247"/>
    <mergeCell ref="F247:M247"/>
    <mergeCell ref="A248:E248"/>
    <mergeCell ref="F248:M248"/>
    <mergeCell ref="F246:M246"/>
    <mergeCell ref="I250:I251"/>
    <mergeCell ref="J250:L250"/>
    <mergeCell ref="M250:M251"/>
    <mergeCell ref="A252:A344"/>
    <mergeCell ref="B344:H344"/>
    <mergeCell ref="A347:E347"/>
    <mergeCell ref="F347:M347"/>
    <mergeCell ref="A348:E348"/>
    <mergeCell ref="F348:M348"/>
    <mergeCell ref="A349:L349"/>
    <mergeCell ref="A350:A351"/>
    <mergeCell ref="B350:B351"/>
    <mergeCell ref="C350:C351"/>
    <mergeCell ref="D350:D351"/>
    <mergeCell ref="E350:E351"/>
    <mergeCell ref="F350:F351"/>
    <mergeCell ref="G350:G351"/>
    <mergeCell ref="H350:H351"/>
    <mergeCell ref="I350:I351"/>
    <mergeCell ref="J350:L350"/>
    <mergeCell ref="M350:M351"/>
    <mergeCell ref="A352:A518"/>
    <mergeCell ref="B518:H518"/>
    <mergeCell ref="A521:E521"/>
    <mergeCell ref="F521:M521"/>
    <mergeCell ref="A522:E522"/>
    <mergeCell ref="F522:M522"/>
    <mergeCell ref="A523:L523"/>
    <mergeCell ref="A524:A525"/>
    <mergeCell ref="B524:B525"/>
    <mergeCell ref="C524:C525"/>
    <mergeCell ref="D524:D525"/>
    <mergeCell ref="E524:E525"/>
    <mergeCell ref="F524:F525"/>
    <mergeCell ref="G524:G525"/>
    <mergeCell ref="H524:H525"/>
    <mergeCell ref="I524:I525"/>
    <mergeCell ref="J524:L524"/>
    <mergeCell ref="M524:M525"/>
    <mergeCell ref="A520:E520"/>
    <mergeCell ref="F520:M520"/>
    <mergeCell ref="A527:A549"/>
    <mergeCell ref="A550:A552"/>
    <mergeCell ref="A556:A564"/>
    <mergeCell ref="B567:H567"/>
    <mergeCell ref="A569:E569"/>
    <mergeCell ref="F569:M569"/>
    <mergeCell ref="A570:E570"/>
    <mergeCell ref="F570:M570"/>
    <mergeCell ref="A571:E571"/>
    <mergeCell ref="F571:M571"/>
    <mergeCell ref="A572:L572"/>
    <mergeCell ref="A573:A574"/>
    <mergeCell ref="B573:B574"/>
    <mergeCell ref="C573:C574"/>
    <mergeCell ref="D573:D574"/>
    <mergeCell ref="E573:E574"/>
    <mergeCell ref="F573:F574"/>
    <mergeCell ref="G573:G574"/>
    <mergeCell ref="H573:H574"/>
    <mergeCell ref="I573:I574"/>
    <mergeCell ref="J573:L573"/>
    <mergeCell ref="M573:M574"/>
    <mergeCell ref="A575:A609"/>
    <mergeCell ref="B609:H609"/>
    <mergeCell ref="A611:E611"/>
    <mergeCell ref="F611:M611"/>
    <mergeCell ref="A612:E612"/>
    <mergeCell ref="F612:M612"/>
    <mergeCell ref="A613:E613"/>
    <mergeCell ref="F613:M613"/>
    <mergeCell ref="A614:L614"/>
    <mergeCell ref="A615:A616"/>
    <mergeCell ref="B615:B616"/>
    <mergeCell ref="C615:C616"/>
    <mergeCell ref="D615:D616"/>
    <mergeCell ref="E615:E616"/>
    <mergeCell ref="F615:F616"/>
    <mergeCell ref="G615:G616"/>
    <mergeCell ref="H615:H616"/>
    <mergeCell ref="I615:I616"/>
    <mergeCell ref="J615:L615"/>
    <mergeCell ref="M615:M616"/>
    <mergeCell ref="A617:A618"/>
    <mergeCell ref="B625:H625"/>
    <mergeCell ref="A627:E627"/>
    <mergeCell ref="F627:M627"/>
    <mergeCell ref="A628:E628"/>
    <mergeCell ref="F628:M628"/>
    <mergeCell ref="A629:E629"/>
    <mergeCell ref="F629:M629"/>
    <mergeCell ref="A630:L630"/>
    <mergeCell ref="A631:A632"/>
    <mergeCell ref="B631:B632"/>
    <mergeCell ref="C631:C632"/>
    <mergeCell ref="D631:D632"/>
    <mergeCell ref="E631:E632"/>
    <mergeCell ref="F631:F632"/>
    <mergeCell ref="G631:G632"/>
    <mergeCell ref="H631:H632"/>
    <mergeCell ref="I631:I632"/>
    <mergeCell ref="J631:L631"/>
    <mergeCell ref="M631:M632"/>
    <mergeCell ref="A633:A722"/>
    <mergeCell ref="B722:H722"/>
    <mergeCell ref="A724:E724"/>
    <mergeCell ref="F724:M724"/>
    <mergeCell ref="A725:E725"/>
    <mergeCell ref="F725:M725"/>
    <mergeCell ref="A726:E726"/>
    <mergeCell ref="F726:M726"/>
    <mergeCell ref="A727:L727"/>
    <mergeCell ref="A728:A729"/>
    <mergeCell ref="B728:B729"/>
    <mergeCell ref="C728:C729"/>
    <mergeCell ref="D728:D729"/>
    <mergeCell ref="E728:E729"/>
    <mergeCell ref="F728:F729"/>
    <mergeCell ref="G728:G729"/>
    <mergeCell ref="H728:H729"/>
    <mergeCell ref="I728:I729"/>
    <mergeCell ref="J728:L728"/>
    <mergeCell ref="M728:M729"/>
    <mergeCell ref="A730:A841"/>
    <mergeCell ref="B841:H841"/>
    <mergeCell ref="A843:E843"/>
    <mergeCell ref="F843:M843"/>
    <mergeCell ref="A844:E844"/>
    <mergeCell ref="F844:M844"/>
    <mergeCell ref="A845:E845"/>
    <mergeCell ref="F845:M845"/>
    <mergeCell ref="M847:M848"/>
    <mergeCell ref="A849:A854"/>
    <mergeCell ref="B854:H854"/>
    <mergeCell ref="A856:K856"/>
    <mergeCell ref="L856:M856"/>
    <mergeCell ref="A846:L846"/>
    <mergeCell ref="A847:A848"/>
    <mergeCell ref="B847:B848"/>
    <mergeCell ref="C847:C848"/>
    <mergeCell ref="D847:D848"/>
    <mergeCell ref="E847:E848"/>
    <mergeCell ref="F847:F848"/>
    <mergeCell ref="G847:G848"/>
    <mergeCell ref="H847:H848"/>
    <mergeCell ref="I847:I848"/>
    <mergeCell ref="J847:L847"/>
  </mergeCells>
  <pageMargins left="0.7" right="0.7" top="0.75" bottom="0.75" header="0.3" footer="0.3"/>
  <pageSetup paperSize="9" scale="57" fitToHeight="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BEE49-3D6C-4600-AE99-6F24E58086F2}">
  <sheetPr>
    <tabColor theme="4"/>
  </sheetPr>
  <dimension ref="A1:Q20"/>
  <sheetViews>
    <sheetView topLeftCell="A16" zoomScale="85" zoomScaleNormal="85" workbookViewId="0">
      <selection activeCell="D25" sqref="D25"/>
    </sheetView>
  </sheetViews>
  <sheetFormatPr baseColWidth="10" defaultRowHeight="12.75" x14ac:dyDescent="0.2"/>
  <cols>
    <col min="1" max="1" width="20.7109375" style="17" customWidth="1"/>
    <col min="2" max="2" width="15.42578125" style="17" customWidth="1"/>
    <col min="3" max="3" width="24.85546875" style="17" customWidth="1"/>
    <col min="4" max="8" width="11.42578125" style="839"/>
    <col min="9" max="9" width="0" style="839" hidden="1" customWidth="1"/>
    <col min="10" max="11" width="11.42578125" style="839"/>
    <col min="12" max="12" width="0" style="839" hidden="1" customWidth="1"/>
    <col min="13" max="14" width="11.42578125" style="839"/>
    <col min="15" max="15" width="0" style="839" hidden="1" customWidth="1"/>
    <col min="16" max="17" width="11.42578125" style="839"/>
    <col min="18" max="16384" width="11.42578125" style="17"/>
  </cols>
  <sheetData>
    <row r="1" spans="1:17" ht="13.5" thickBot="1" x14ac:dyDescent="0.25">
      <c r="A1" s="1411" t="s">
        <v>159</v>
      </c>
      <c r="B1" s="1414" t="s">
        <v>1769</v>
      </c>
      <c r="C1" s="1414" t="s">
        <v>1770</v>
      </c>
      <c r="D1" s="1417" t="s">
        <v>1771</v>
      </c>
      <c r="E1" s="1417"/>
      <c r="F1" s="1417"/>
      <c r="G1" s="1417" t="s">
        <v>1772</v>
      </c>
      <c r="H1" s="1418"/>
    </row>
    <row r="2" spans="1:17" ht="13.5" thickBot="1" x14ac:dyDescent="0.25">
      <c r="A2" s="1412"/>
      <c r="B2" s="1415"/>
      <c r="C2" s="1415"/>
      <c r="D2" s="1419" t="s">
        <v>1773</v>
      </c>
      <c r="E2" s="1421" t="s">
        <v>1774</v>
      </c>
      <c r="F2" s="1422"/>
      <c r="G2" s="1421" t="s">
        <v>1774</v>
      </c>
      <c r="H2" s="1422"/>
    </row>
    <row r="3" spans="1:17" ht="26.25" thickBot="1" x14ac:dyDescent="0.25">
      <c r="A3" s="1413"/>
      <c r="B3" s="1416"/>
      <c r="C3" s="1416"/>
      <c r="D3" s="1420"/>
      <c r="E3" s="798" t="s">
        <v>1775</v>
      </c>
      <c r="F3" s="798" t="s">
        <v>1776</v>
      </c>
      <c r="G3" s="798" t="s">
        <v>1775</v>
      </c>
      <c r="H3" s="798" t="s">
        <v>1776</v>
      </c>
    </row>
    <row r="4" spans="1:17" ht="64.5" thickBot="1" x14ac:dyDescent="0.25">
      <c r="A4" s="799" t="s">
        <v>802</v>
      </c>
      <c r="B4" s="800" t="s">
        <v>1092</v>
      </c>
      <c r="C4" s="800" t="s">
        <v>1777</v>
      </c>
      <c r="D4" s="829">
        <v>2018</v>
      </c>
      <c r="E4" s="830">
        <v>49852</v>
      </c>
      <c r="F4" s="829">
        <v>30.9</v>
      </c>
      <c r="G4" s="829">
        <v>57500</v>
      </c>
      <c r="H4" s="801">
        <f>+((G4/E4)-1)*100</f>
        <v>15.341410575302895</v>
      </c>
    </row>
    <row r="5" spans="1:17" ht="77.25" thickBot="1" x14ac:dyDescent="0.25">
      <c r="A5" s="802" t="s">
        <v>808</v>
      </c>
      <c r="B5" s="803" t="s">
        <v>1092</v>
      </c>
      <c r="C5" s="803" t="s">
        <v>1778</v>
      </c>
      <c r="D5" s="798">
        <v>2018</v>
      </c>
      <c r="E5" s="798">
        <v>298300</v>
      </c>
      <c r="F5" s="798">
        <v>99.4</v>
      </c>
      <c r="G5" s="798">
        <v>120000</v>
      </c>
      <c r="H5" s="804">
        <f>+((G5/E5)*100)</f>
        <v>40.22795843110962</v>
      </c>
    </row>
    <row r="6" spans="1:17" ht="115.5" thickBot="1" x14ac:dyDescent="0.25">
      <c r="A6" s="799" t="s">
        <v>810</v>
      </c>
      <c r="B6" s="800" t="s">
        <v>1144</v>
      </c>
      <c r="C6" s="800" t="s">
        <v>1779</v>
      </c>
      <c r="D6" s="829">
        <v>2018</v>
      </c>
      <c r="E6" s="829">
        <v>73</v>
      </c>
      <c r="F6" s="829">
        <v>1.2</v>
      </c>
      <c r="G6" s="829">
        <v>110</v>
      </c>
      <c r="H6" s="801">
        <f>+(G6/7416)*100</f>
        <v>1.4832793959007551</v>
      </c>
    </row>
    <row r="7" spans="1:17" ht="13.5" thickBot="1" x14ac:dyDescent="0.25"/>
    <row r="8" spans="1:17" ht="15" customHeight="1" thickBot="1" x14ac:dyDescent="0.25">
      <c r="A8" s="1423" t="s">
        <v>1780</v>
      </c>
      <c r="B8" s="1424" t="s">
        <v>1781</v>
      </c>
      <c r="C8" s="1424" t="s">
        <v>1782</v>
      </c>
      <c r="D8" s="1432"/>
      <c r="E8" s="1432"/>
      <c r="F8" s="1432"/>
      <c r="G8" s="1432"/>
      <c r="H8" s="1432"/>
      <c r="I8" s="1432"/>
      <c r="J8" s="1432"/>
      <c r="K8" s="1432"/>
      <c r="L8" s="1432"/>
      <c r="M8" s="1432"/>
      <c r="N8" s="1432"/>
      <c r="O8" s="1432"/>
      <c r="P8" s="1432"/>
      <c r="Q8" s="1433"/>
    </row>
    <row r="9" spans="1:17" ht="15" thickBot="1" x14ac:dyDescent="0.25">
      <c r="A9" s="1423"/>
      <c r="B9" s="1424"/>
      <c r="C9" s="1425" t="s">
        <v>1783</v>
      </c>
      <c r="D9" s="1428" t="s">
        <v>1784</v>
      </c>
      <c r="E9" s="1429"/>
      <c r="F9" s="1430"/>
      <c r="G9" s="1428" t="s">
        <v>1802</v>
      </c>
      <c r="H9" s="1429"/>
      <c r="I9" s="1431"/>
      <c r="J9" s="1428" t="s">
        <v>1799</v>
      </c>
      <c r="K9" s="1429"/>
      <c r="L9" s="1431"/>
      <c r="M9" s="1428" t="s">
        <v>1800</v>
      </c>
      <c r="N9" s="1429"/>
      <c r="O9" s="1431"/>
      <c r="P9" s="1428" t="s">
        <v>1801</v>
      </c>
      <c r="Q9" s="1431"/>
    </row>
    <row r="10" spans="1:17" ht="15" thickBot="1" x14ac:dyDescent="0.25">
      <c r="A10" s="1423"/>
      <c r="B10" s="1424"/>
      <c r="C10" s="1426"/>
      <c r="D10" s="1434" t="s">
        <v>1773</v>
      </c>
      <c r="E10" s="1436" t="s">
        <v>1774</v>
      </c>
      <c r="F10" s="1437"/>
      <c r="G10" s="1434" t="s">
        <v>1774</v>
      </c>
      <c r="H10" s="1436"/>
      <c r="I10" s="1438"/>
      <c r="J10" s="1434" t="s">
        <v>1774</v>
      </c>
      <c r="K10" s="1436"/>
      <c r="L10" s="1438"/>
      <c r="M10" s="1434" t="s">
        <v>1774</v>
      </c>
      <c r="N10" s="1436"/>
      <c r="O10" s="1438"/>
      <c r="P10" s="1434" t="s">
        <v>1774</v>
      </c>
      <c r="Q10" s="1438"/>
    </row>
    <row r="11" spans="1:17" ht="26.25" thickBot="1" x14ac:dyDescent="0.25">
      <c r="A11" s="1423"/>
      <c r="B11" s="1424"/>
      <c r="C11" s="1427"/>
      <c r="D11" s="1435"/>
      <c r="E11" s="805" t="s">
        <v>1775</v>
      </c>
      <c r="F11" s="806" t="s">
        <v>1785</v>
      </c>
      <c r="G11" s="807" t="s">
        <v>1775</v>
      </c>
      <c r="H11" s="808" t="s">
        <v>1785</v>
      </c>
      <c r="I11" s="810" t="s">
        <v>1786</v>
      </c>
      <c r="J11" s="807" t="s">
        <v>1775</v>
      </c>
      <c r="K11" s="808" t="s">
        <v>1785</v>
      </c>
      <c r="L11" s="810" t="s">
        <v>1787</v>
      </c>
      <c r="M11" s="809" t="s">
        <v>1775</v>
      </c>
      <c r="N11" s="808" t="s">
        <v>1785</v>
      </c>
      <c r="O11" s="810" t="s">
        <v>1787</v>
      </c>
      <c r="P11" s="809" t="s">
        <v>1775</v>
      </c>
      <c r="Q11" s="846" t="s">
        <v>1785</v>
      </c>
    </row>
    <row r="12" spans="1:17" s="824" customFormat="1" ht="111" customHeight="1" x14ac:dyDescent="0.2">
      <c r="A12" s="821" t="s">
        <v>1788</v>
      </c>
      <c r="B12" s="811" t="s">
        <v>1789</v>
      </c>
      <c r="C12" s="811" t="s">
        <v>1803</v>
      </c>
      <c r="D12" s="822">
        <v>2018</v>
      </c>
      <c r="E12" s="823">
        <v>12</v>
      </c>
      <c r="F12" s="840">
        <v>100</v>
      </c>
      <c r="G12" s="843">
        <f>+'SPPD-14 POA'!P12</f>
        <v>4</v>
      </c>
      <c r="H12" s="817">
        <f t="shared" ref="H12:H17" si="0">+(G12/E12)*100</f>
        <v>33.333333333333329</v>
      </c>
      <c r="I12" s="844"/>
      <c r="J12" s="843">
        <v>4</v>
      </c>
      <c r="K12" s="817">
        <f>+(J12/H12)*100</f>
        <v>12.000000000000002</v>
      </c>
      <c r="L12" s="818"/>
      <c r="M12" s="819">
        <v>4</v>
      </c>
      <c r="N12" s="820">
        <f>+(M12/K12)*100</f>
        <v>33.333333333333329</v>
      </c>
      <c r="O12" s="818"/>
      <c r="P12" s="819">
        <f t="shared" ref="P12:P20" si="1">+G12+J12+M12</f>
        <v>12</v>
      </c>
      <c r="Q12" s="847">
        <f>+(P12/E12)*100</f>
        <v>100</v>
      </c>
    </row>
    <row r="13" spans="1:17" ht="111" customHeight="1" x14ac:dyDescent="0.2">
      <c r="A13" s="812" t="s">
        <v>1790</v>
      </c>
      <c r="B13" s="813" t="s">
        <v>1791</v>
      </c>
      <c r="C13" s="814" t="s">
        <v>1804</v>
      </c>
      <c r="D13" s="831">
        <v>2018</v>
      </c>
      <c r="E13" s="832">
        <v>17493869.399999999</v>
      </c>
      <c r="F13" s="841">
        <v>74.06</v>
      </c>
      <c r="G13" s="845">
        <f>+'SPPD-14 POA'!P10</f>
        <v>1176286.8</v>
      </c>
      <c r="H13" s="828">
        <f t="shared" si="0"/>
        <v>6.7239944068634703</v>
      </c>
      <c r="I13" s="834"/>
      <c r="J13" s="845">
        <f>+'SPPD-14 POA'!R10</f>
        <v>1260181.92</v>
      </c>
      <c r="K13" s="828">
        <f>+(J13/E13)*100</f>
        <v>7.2035630950806118</v>
      </c>
      <c r="L13" s="834"/>
      <c r="M13" s="845">
        <f>+'SPPD-14 POA'!T10</f>
        <v>3133291.08</v>
      </c>
      <c r="N13" s="828">
        <f>+(M13/E13)*100</f>
        <v>17.910794966835642</v>
      </c>
      <c r="O13" s="834"/>
      <c r="P13" s="845">
        <f t="shared" si="1"/>
        <v>5569759.7999999998</v>
      </c>
      <c r="Q13" s="848">
        <f t="shared" ref="Q13:Q20" si="2">+H13+K13+N13</f>
        <v>31.838352468779725</v>
      </c>
    </row>
    <row r="14" spans="1:17" ht="111" customHeight="1" x14ac:dyDescent="0.2">
      <c r="A14" s="812" t="s">
        <v>1792</v>
      </c>
      <c r="B14" s="813" t="s">
        <v>1791</v>
      </c>
      <c r="C14" s="814" t="s">
        <v>1805</v>
      </c>
      <c r="D14" s="831">
        <v>2018</v>
      </c>
      <c r="E14" s="832">
        <v>49852</v>
      </c>
      <c r="F14" s="841">
        <v>100</v>
      </c>
      <c r="G14" s="845">
        <f>+'SPPD-14 POA'!P11</f>
        <v>6800</v>
      </c>
      <c r="H14" s="828">
        <f t="shared" si="0"/>
        <v>13.640375511514083</v>
      </c>
      <c r="I14" s="834"/>
      <c r="J14" s="845">
        <f>+'SPPD-14 POA'!R11</f>
        <v>29700</v>
      </c>
      <c r="K14" s="828">
        <f>+(J14/E14)*100</f>
        <v>59.576345984112976</v>
      </c>
      <c r="L14" s="834"/>
      <c r="M14" s="845">
        <f>+'SPPD-14 POA'!T11</f>
        <v>21000</v>
      </c>
      <c r="N14" s="828">
        <f>+(M14/E14)*100</f>
        <v>42.124689079675839</v>
      </c>
      <c r="O14" s="834"/>
      <c r="P14" s="833">
        <f t="shared" si="1"/>
        <v>57500</v>
      </c>
      <c r="Q14" s="848">
        <f t="shared" si="2"/>
        <v>115.34141057530289</v>
      </c>
    </row>
    <row r="15" spans="1:17" ht="111" customHeight="1" x14ac:dyDescent="0.2">
      <c r="A15" s="812" t="s">
        <v>1793</v>
      </c>
      <c r="B15" s="813" t="s">
        <v>1794</v>
      </c>
      <c r="C15" s="814" t="s">
        <v>1806</v>
      </c>
      <c r="D15" s="831">
        <v>2018</v>
      </c>
      <c r="E15" s="832">
        <v>39154</v>
      </c>
      <c r="F15" s="841">
        <v>97.9</v>
      </c>
      <c r="G15" s="833">
        <f>+'SPPD-14 POA'!P14</f>
        <v>14000</v>
      </c>
      <c r="H15" s="828">
        <f t="shared" si="0"/>
        <v>35.756244572712873</v>
      </c>
      <c r="I15" s="834"/>
      <c r="J15" s="833">
        <f>+'SPPD-14 POA'!R14</f>
        <v>24000</v>
      </c>
      <c r="K15" s="828">
        <f>+(J15/E15)*100</f>
        <v>61.296419267507787</v>
      </c>
      <c r="L15" s="834"/>
      <c r="M15" s="833">
        <f>+'SPPD-14 POA'!T14</f>
        <v>17000</v>
      </c>
      <c r="N15" s="828">
        <f>+(M15/E15)*100</f>
        <v>43.41829698115135</v>
      </c>
      <c r="O15" s="834"/>
      <c r="P15" s="833">
        <f t="shared" si="1"/>
        <v>55000</v>
      </c>
      <c r="Q15" s="848">
        <f t="shared" si="2"/>
        <v>140.47096082137202</v>
      </c>
    </row>
    <row r="16" spans="1:17" ht="111" customHeight="1" x14ac:dyDescent="0.2">
      <c r="A16" s="812" t="s">
        <v>805</v>
      </c>
      <c r="B16" s="813" t="s">
        <v>1795</v>
      </c>
      <c r="C16" s="814" t="s">
        <v>1807</v>
      </c>
      <c r="D16" s="831">
        <v>2018</v>
      </c>
      <c r="E16" s="832">
        <v>58</v>
      </c>
      <c r="F16" s="841">
        <v>98.3</v>
      </c>
      <c r="G16" s="833">
        <f>+'SPPD-14 POA'!P13</f>
        <v>17</v>
      </c>
      <c r="H16" s="828">
        <f t="shared" si="0"/>
        <v>29.310344827586203</v>
      </c>
      <c r="I16" s="834"/>
      <c r="J16" s="833">
        <f>+'SPPD-14 POA'!R13</f>
        <v>26</v>
      </c>
      <c r="K16" s="828">
        <f>+(J16/E16)*100</f>
        <v>44.827586206896555</v>
      </c>
      <c r="L16" s="834"/>
      <c r="M16" s="833">
        <f>+'SPPD-14 POA'!T13</f>
        <v>22</v>
      </c>
      <c r="N16" s="828">
        <f>+(M16/E16)*100</f>
        <v>37.931034482758619</v>
      </c>
      <c r="O16" s="834"/>
      <c r="P16" s="833">
        <f t="shared" si="1"/>
        <v>65</v>
      </c>
      <c r="Q16" s="848">
        <f t="shared" si="2"/>
        <v>112.06896551724138</v>
      </c>
    </row>
    <row r="17" spans="1:17" ht="144" customHeight="1" x14ac:dyDescent="0.2">
      <c r="A17" s="812" t="s">
        <v>1796</v>
      </c>
      <c r="B17" s="813" t="s">
        <v>1797</v>
      </c>
      <c r="C17" s="814" t="s">
        <v>1808</v>
      </c>
      <c r="D17" s="831">
        <v>2018</v>
      </c>
      <c r="E17" s="832">
        <v>900</v>
      </c>
      <c r="F17" s="841">
        <v>100</v>
      </c>
      <c r="G17" s="833">
        <f>+'SPPD-14 POA'!P15</f>
        <v>121</v>
      </c>
      <c r="H17" s="828">
        <f t="shared" si="0"/>
        <v>13.444444444444445</v>
      </c>
      <c r="I17" s="834"/>
      <c r="J17" s="833">
        <f>+'SPPD-14 POA'!R15</f>
        <v>201</v>
      </c>
      <c r="K17" s="828">
        <f>+(J17/E17)*100</f>
        <v>22.333333333333332</v>
      </c>
      <c r="L17" s="834"/>
      <c r="M17" s="833">
        <f>+'SPPD-14 POA'!T15</f>
        <v>178</v>
      </c>
      <c r="N17" s="828">
        <f>+(M17/E17)*100</f>
        <v>19.777777777777779</v>
      </c>
      <c r="O17" s="834"/>
      <c r="P17" s="833">
        <f t="shared" si="1"/>
        <v>500</v>
      </c>
      <c r="Q17" s="848">
        <f t="shared" si="2"/>
        <v>55.555555555555557</v>
      </c>
    </row>
    <row r="18" spans="1:17" ht="111" customHeight="1" x14ac:dyDescent="0.2">
      <c r="A18" s="815" t="s">
        <v>809</v>
      </c>
      <c r="B18" s="813" t="s">
        <v>1791</v>
      </c>
      <c r="C18" s="814" t="s">
        <v>1809</v>
      </c>
      <c r="D18" s="831">
        <v>2018</v>
      </c>
      <c r="E18" s="832">
        <v>298300</v>
      </c>
      <c r="F18" s="841">
        <v>99.4</v>
      </c>
      <c r="G18" s="833">
        <f>+'SPPD-14 POA'!P20</f>
        <v>0</v>
      </c>
      <c r="H18" s="828">
        <f>+G18/E18*100</f>
        <v>0</v>
      </c>
      <c r="I18" s="834"/>
      <c r="J18" s="833">
        <f>+'SPPD-14 POA'!R20</f>
        <v>80000</v>
      </c>
      <c r="K18" s="828">
        <f>+J18/E18*100</f>
        <v>26.81863895407308</v>
      </c>
      <c r="L18" s="834"/>
      <c r="M18" s="833">
        <f>+'SPPD-14 POA'!T20</f>
        <v>40000</v>
      </c>
      <c r="N18" s="828">
        <f>+M18/E18*100</f>
        <v>13.40931947703654</v>
      </c>
      <c r="O18" s="834"/>
      <c r="P18" s="833">
        <f t="shared" si="1"/>
        <v>120000</v>
      </c>
      <c r="Q18" s="848">
        <f t="shared" si="2"/>
        <v>40.22795843110962</v>
      </c>
    </row>
    <row r="19" spans="1:17" ht="111" customHeight="1" x14ac:dyDescent="0.2">
      <c r="A19" s="816" t="s">
        <v>811</v>
      </c>
      <c r="B19" s="813" t="s">
        <v>1798</v>
      </c>
      <c r="C19" s="814" t="s">
        <v>1810</v>
      </c>
      <c r="D19" s="831">
        <v>2018</v>
      </c>
      <c r="E19" s="832">
        <v>17</v>
      </c>
      <c r="F19" s="841">
        <v>85</v>
      </c>
      <c r="G19" s="833">
        <f>+'SPPD-14 POA'!P17</f>
        <v>11</v>
      </c>
      <c r="H19" s="828">
        <f>+G19/E19*100</f>
        <v>64.705882352941174</v>
      </c>
      <c r="I19" s="834"/>
      <c r="J19" s="833">
        <f>+'SPPD-14 POA'!R17</f>
        <v>1</v>
      </c>
      <c r="K19" s="828">
        <f>+J19/E19*100</f>
        <v>5.8823529411764701</v>
      </c>
      <c r="L19" s="834"/>
      <c r="M19" s="833">
        <f>+'SPPD-14 POA'!T17</f>
        <v>3</v>
      </c>
      <c r="N19" s="828">
        <f>+M19/E19*100</f>
        <v>17.647058823529413</v>
      </c>
      <c r="O19" s="834"/>
      <c r="P19" s="833">
        <f t="shared" si="1"/>
        <v>15</v>
      </c>
      <c r="Q19" s="848">
        <f t="shared" si="2"/>
        <v>88.235294117647044</v>
      </c>
    </row>
    <row r="20" spans="1:17" ht="111" customHeight="1" thickBot="1" x14ac:dyDescent="0.25">
      <c r="A20" s="826" t="s">
        <v>812</v>
      </c>
      <c r="B20" s="827" t="s">
        <v>1798</v>
      </c>
      <c r="C20" s="825" t="s">
        <v>1811</v>
      </c>
      <c r="D20" s="835">
        <v>2018</v>
      </c>
      <c r="E20" s="836">
        <v>73</v>
      </c>
      <c r="F20" s="842">
        <v>85.8</v>
      </c>
      <c r="G20" s="835">
        <f>+'SPPD-14 POA'!P18</f>
        <v>25</v>
      </c>
      <c r="H20" s="837">
        <f>+G20/E20*100</f>
        <v>34.246575342465754</v>
      </c>
      <c r="I20" s="838"/>
      <c r="J20" s="835">
        <f>+'SPPD-14 POA'!R18</f>
        <v>22</v>
      </c>
      <c r="K20" s="837">
        <f>+J20/E20*100</f>
        <v>30.136986301369863</v>
      </c>
      <c r="L20" s="838"/>
      <c r="M20" s="835">
        <f>+'SPPD-14 POA'!T18</f>
        <v>48</v>
      </c>
      <c r="N20" s="837">
        <f>+M20/E20*100</f>
        <v>65.753424657534239</v>
      </c>
      <c r="O20" s="838"/>
      <c r="P20" s="835">
        <f t="shared" si="1"/>
        <v>95</v>
      </c>
      <c r="Q20" s="849">
        <f t="shared" si="2"/>
        <v>130.13698630136986</v>
      </c>
    </row>
  </sheetData>
  <mergeCells count="23">
    <mergeCell ref="A8:A11"/>
    <mergeCell ref="B8:B11"/>
    <mergeCell ref="C9:C11"/>
    <mergeCell ref="D9:F9"/>
    <mergeCell ref="G9:I9"/>
    <mergeCell ref="C8:Q8"/>
    <mergeCell ref="P9:Q9"/>
    <mergeCell ref="D10:D11"/>
    <mergeCell ref="E10:F10"/>
    <mergeCell ref="G10:I10"/>
    <mergeCell ref="J10:L10"/>
    <mergeCell ref="M10:O10"/>
    <mergeCell ref="P10:Q10"/>
    <mergeCell ref="J9:L9"/>
    <mergeCell ref="M9:O9"/>
    <mergeCell ref="A1:A3"/>
    <mergeCell ref="B1:B3"/>
    <mergeCell ref="C1:C3"/>
    <mergeCell ref="D1:F1"/>
    <mergeCell ref="G1:H1"/>
    <mergeCell ref="D2:D3"/>
    <mergeCell ref="E2:F2"/>
    <mergeCell ref="G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7">
    <tabColor theme="6"/>
  </sheetPr>
  <dimension ref="A1:BK82"/>
  <sheetViews>
    <sheetView zoomScale="90" zoomScaleNormal="90" zoomScaleSheetLayoutView="90" workbookViewId="0">
      <selection activeCell="A32" sqref="A32"/>
    </sheetView>
  </sheetViews>
  <sheetFormatPr baseColWidth="10" defaultColWidth="11.42578125" defaultRowHeight="12.75" x14ac:dyDescent="0.2"/>
  <cols>
    <col min="1" max="1" width="4.42578125" style="109" bestFit="1" customWidth="1"/>
    <col min="2" max="2" width="4.7109375" style="109" customWidth="1"/>
    <col min="3" max="3" width="16.42578125" style="109" customWidth="1"/>
    <col min="4" max="4" width="21.7109375" style="109" customWidth="1"/>
    <col min="5" max="5" width="5.5703125" style="114" customWidth="1"/>
    <col min="6" max="6" width="6.5703125" style="114" customWidth="1"/>
    <col min="7" max="7" width="10" style="115" customWidth="1"/>
    <col min="8" max="8" width="3.85546875" style="109" bestFit="1" customWidth="1"/>
    <col min="9" max="9" width="3.42578125" style="109" bestFit="1" customWidth="1"/>
    <col min="10" max="10" width="4" style="109" bestFit="1" customWidth="1"/>
    <col min="11" max="11" width="3.5703125" style="109" customWidth="1"/>
    <col min="12" max="12" width="3" style="109" bestFit="1" customWidth="1"/>
    <col min="13" max="13" width="3.140625" style="109" bestFit="1" customWidth="1"/>
    <col min="14" max="14" width="3.42578125" style="109" bestFit="1" customWidth="1"/>
    <col min="15" max="15" width="3.28515625" style="109" bestFit="1" customWidth="1"/>
    <col min="16" max="16" width="3.140625" style="109" bestFit="1" customWidth="1"/>
    <col min="17" max="17" width="3" style="109" bestFit="1" customWidth="1"/>
    <col min="18" max="18" width="3.140625" style="109" bestFit="1" customWidth="1"/>
    <col min="19" max="19" width="3.42578125" style="109" bestFit="1" customWidth="1"/>
    <col min="20" max="20" width="3.28515625" style="109" bestFit="1" customWidth="1"/>
    <col min="21" max="21" width="3.140625" style="109" bestFit="1" customWidth="1"/>
    <col min="22" max="22" width="3" style="109" bestFit="1" customWidth="1"/>
    <col min="23" max="23" width="3.140625" style="109" bestFit="1" customWidth="1"/>
    <col min="24" max="24" width="4" style="109" customWidth="1"/>
    <col min="25" max="25" width="3.28515625" style="109" bestFit="1" customWidth="1"/>
    <col min="26" max="26" width="3.140625" style="109" bestFit="1" customWidth="1"/>
    <col min="27" max="27" width="4.140625" style="109" bestFit="1" customWidth="1"/>
    <col min="28" max="28" width="3.140625" style="109" bestFit="1" customWidth="1"/>
    <col min="29" max="29" width="3.42578125" style="109" bestFit="1" customWidth="1"/>
    <col min="30" max="30" width="3.28515625" style="109" bestFit="1" customWidth="1"/>
    <col min="31" max="31" width="4.140625" style="109" bestFit="1" customWidth="1"/>
    <col min="32" max="32" width="3" style="109" bestFit="1" customWidth="1"/>
    <col min="33" max="33" width="3.140625" style="109" bestFit="1" customWidth="1"/>
    <col min="34" max="34" width="3.42578125" style="109" bestFit="1" customWidth="1"/>
    <col min="35" max="35" width="3.28515625" style="109" bestFit="1" customWidth="1"/>
    <col min="36" max="36" width="4.140625" style="109" customWidth="1"/>
    <col min="37" max="37" width="3" style="109" bestFit="1" customWidth="1"/>
    <col min="38" max="38" width="3.140625" style="109" bestFit="1" customWidth="1"/>
    <col min="39" max="39" width="3.42578125" style="109" bestFit="1" customWidth="1"/>
    <col min="40" max="40" width="3.28515625" style="109" bestFit="1" customWidth="1"/>
    <col min="41" max="41" width="4.140625" style="109" bestFit="1" customWidth="1"/>
    <col min="42" max="42" width="3.5703125" style="109" customWidth="1"/>
    <col min="43" max="43" width="3.42578125" style="110" customWidth="1"/>
    <col min="44" max="44" width="3.5703125" style="110" bestFit="1" customWidth="1"/>
    <col min="45" max="46" width="3.42578125" style="110" bestFit="1" customWidth="1"/>
    <col min="47" max="47" width="3.140625" style="110" bestFit="1" customWidth="1"/>
    <col min="48" max="49" width="16.85546875" style="110" customWidth="1"/>
    <col min="50" max="16384" width="11.42578125" style="110"/>
  </cols>
  <sheetData>
    <row r="1" spans="1:49" ht="27.75" customHeight="1" thickBot="1" x14ac:dyDescent="0.25">
      <c r="A1" s="1122" t="s">
        <v>772</v>
      </c>
      <c r="B1" s="1123"/>
      <c r="C1" s="1123"/>
      <c r="D1" s="1123"/>
      <c r="E1" s="1123"/>
      <c r="F1" s="1123"/>
      <c r="G1" s="1123"/>
      <c r="H1" s="1123"/>
      <c r="I1" s="1123"/>
      <c r="J1" s="1123"/>
      <c r="K1" s="1123"/>
      <c r="L1" s="1123"/>
      <c r="M1" s="1123"/>
      <c r="N1" s="1123"/>
      <c r="O1" s="1123"/>
      <c r="P1" s="1123"/>
      <c r="Q1" s="1123"/>
      <c r="R1" s="1123"/>
      <c r="S1" s="1123"/>
      <c r="T1" s="1123"/>
      <c r="U1" s="1123"/>
      <c r="V1" s="1123"/>
      <c r="W1" s="1123"/>
      <c r="X1" s="1123"/>
      <c r="Y1" s="1123"/>
      <c r="Z1" s="1123"/>
      <c r="AA1" s="1123"/>
      <c r="AB1" s="1123"/>
      <c r="AC1" s="1123"/>
      <c r="AD1" s="1123"/>
      <c r="AE1" s="1123"/>
      <c r="AF1" s="1123"/>
      <c r="AG1" s="1123"/>
      <c r="AH1" s="1123"/>
      <c r="AI1" s="1123"/>
      <c r="AJ1" s="1123"/>
      <c r="AK1" s="1123"/>
      <c r="AL1" s="1123"/>
      <c r="AM1" s="1123"/>
      <c r="AN1" s="1123"/>
      <c r="AO1" s="1123"/>
      <c r="AP1" s="1123"/>
      <c r="AQ1" s="1123"/>
      <c r="AR1" s="1123"/>
      <c r="AS1" s="1123"/>
      <c r="AT1" s="1123"/>
      <c r="AU1" s="1123"/>
      <c r="AV1" s="1123"/>
      <c r="AW1" s="249" t="s">
        <v>773</v>
      </c>
    </row>
    <row r="2" spans="1:49" ht="33.950000000000003" customHeight="1" thickBot="1" x14ac:dyDescent="0.25"/>
    <row r="3" spans="1:49" ht="15.75" customHeight="1" x14ac:dyDescent="0.2">
      <c r="A3" s="1469"/>
      <c r="B3" s="1469"/>
      <c r="C3" s="1469"/>
      <c r="D3" s="1469"/>
      <c r="E3" s="1469"/>
      <c r="F3" s="1469"/>
      <c r="G3" s="1470"/>
      <c r="H3" s="1456" t="s">
        <v>774</v>
      </c>
      <c r="I3" s="1457"/>
      <c r="J3" s="1457"/>
      <c r="K3" s="1457"/>
      <c r="L3" s="1457"/>
      <c r="M3" s="1457"/>
      <c r="N3" s="1457"/>
      <c r="O3" s="1457"/>
      <c r="P3" s="1457"/>
      <c r="Q3" s="1457"/>
      <c r="R3" s="1457"/>
      <c r="S3" s="1457"/>
      <c r="T3" s="1457"/>
      <c r="U3" s="1457"/>
      <c r="V3" s="1457"/>
      <c r="W3" s="1457"/>
      <c r="X3" s="1457"/>
      <c r="Y3" s="1457"/>
      <c r="Z3" s="1457"/>
      <c r="AA3" s="1458"/>
      <c r="AB3" s="1446" t="s">
        <v>775</v>
      </c>
      <c r="AC3" s="1452"/>
      <c r="AD3" s="1452"/>
      <c r="AE3" s="1452"/>
      <c r="AF3" s="1452"/>
      <c r="AG3" s="1452"/>
      <c r="AH3" s="1452"/>
      <c r="AI3" s="1452"/>
      <c r="AJ3" s="1452"/>
      <c r="AK3" s="1452"/>
      <c r="AL3" s="1452"/>
      <c r="AM3" s="1452"/>
      <c r="AN3" s="1452"/>
      <c r="AO3" s="1452"/>
      <c r="AP3" s="1452"/>
      <c r="AQ3" s="1452"/>
      <c r="AR3" s="1452"/>
      <c r="AS3" s="1452"/>
      <c r="AT3" s="1452"/>
      <c r="AU3" s="1453"/>
      <c r="AV3" s="1446" t="s">
        <v>776</v>
      </c>
      <c r="AW3" s="1439" t="s">
        <v>777</v>
      </c>
    </row>
    <row r="4" spans="1:49" ht="13.5" thickBot="1" x14ac:dyDescent="0.25">
      <c r="A4" s="1471"/>
      <c r="B4" s="1471"/>
      <c r="C4" s="1471"/>
      <c r="D4" s="1471"/>
      <c r="E4" s="1471"/>
      <c r="F4" s="1471"/>
      <c r="G4" s="1472"/>
      <c r="H4" s="1449" t="s">
        <v>778</v>
      </c>
      <c r="I4" s="1450"/>
      <c r="J4" s="1450"/>
      <c r="K4" s="1450"/>
      <c r="L4" s="1450"/>
      <c r="M4" s="1450" t="s">
        <v>779</v>
      </c>
      <c r="N4" s="1450"/>
      <c r="O4" s="1450"/>
      <c r="P4" s="1450"/>
      <c r="Q4" s="1450"/>
      <c r="R4" s="1450" t="s">
        <v>780</v>
      </c>
      <c r="S4" s="1450"/>
      <c r="T4" s="1450"/>
      <c r="U4" s="1450"/>
      <c r="V4" s="1450"/>
      <c r="W4" s="1450" t="s">
        <v>781</v>
      </c>
      <c r="X4" s="1450"/>
      <c r="Y4" s="1450"/>
      <c r="Z4" s="1450"/>
      <c r="AA4" s="1451"/>
      <c r="AB4" s="1449" t="s">
        <v>778</v>
      </c>
      <c r="AC4" s="1450"/>
      <c r="AD4" s="1450"/>
      <c r="AE4" s="1450"/>
      <c r="AF4" s="1450"/>
      <c r="AG4" s="1450" t="s">
        <v>779</v>
      </c>
      <c r="AH4" s="1450"/>
      <c r="AI4" s="1450"/>
      <c r="AJ4" s="1450"/>
      <c r="AK4" s="1450"/>
      <c r="AL4" s="1450" t="s">
        <v>780</v>
      </c>
      <c r="AM4" s="1450"/>
      <c r="AN4" s="1450"/>
      <c r="AO4" s="1450"/>
      <c r="AP4" s="1450"/>
      <c r="AQ4" s="1454" t="s">
        <v>781</v>
      </c>
      <c r="AR4" s="1454"/>
      <c r="AS4" s="1454"/>
      <c r="AT4" s="1454"/>
      <c r="AU4" s="1455"/>
      <c r="AV4" s="1447"/>
      <c r="AW4" s="1440"/>
    </row>
    <row r="5" spans="1:49" s="111" customFormat="1" ht="14.25" thickBot="1" x14ac:dyDescent="0.3">
      <c r="A5" s="1459" t="s">
        <v>536</v>
      </c>
      <c r="B5" s="1460" t="s">
        <v>782</v>
      </c>
      <c r="C5" s="1460"/>
      <c r="D5" s="1460"/>
      <c r="E5" s="1462" t="s">
        <v>783</v>
      </c>
      <c r="F5" s="1464" t="s">
        <v>784</v>
      </c>
      <c r="G5" s="1466" t="s">
        <v>785</v>
      </c>
      <c r="H5" s="244" t="s">
        <v>786</v>
      </c>
      <c r="I5" s="245" t="s">
        <v>787</v>
      </c>
      <c r="J5" s="245" t="s">
        <v>788</v>
      </c>
      <c r="K5" s="245" t="s">
        <v>789</v>
      </c>
      <c r="L5" s="245" t="s">
        <v>790</v>
      </c>
      <c r="M5" s="245" t="s">
        <v>786</v>
      </c>
      <c r="N5" s="245" t="s">
        <v>787</v>
      </c>
      <c r="O5" s="245" t="s">
        <v>788</v>
      </c>
      <c r="P5" s="245" t="s">
        <v>789</v>
      </c>
      <c r="Q5" s="245" t="s">
        <v>790</v>
      </c>
      <c r="R5" s="245" t="s">
        <v>786</v>
      </c>
      <c r="S5" s="245" t="s">
        <v>787</v>
      </c>
      <c r="T5" s="245" t="s">
        <v>788</v>
      </c>
      <c r="U5" s="245" t="s">
        <v>789</v>
      </c>
      <c r="V5" s="245" t="s">
        <v>790</v>
      </c>
      <c r="W5" s="245" t="s">
        <v>786</v>
      </c>
      <c r="X5" s="245" t="s">
        <v>787</v>
      </c>
      <c r="Y5" s="245" t="s">
        <v>788</v>
      </c>
      <c r="Z5" s="245" t="s">
        <v>789</v>
      </c>
      <c r="AA5" s="246" t="s">
        <v>790</v>
      </c>
      <c r="AB5" s="244" t="s">
        <v>786</v>
      </c>
      <c r="AC5" s="245" t="s">
        <v>787</v>
      </c>
      <c r="AD5" s="245" t="s">
        <v>788</v>
      </c>
      <c r="AE5" s="245" t="s">
        <v>789</v>
      </c>
      <c r="AF5" s="245" t="s">
        <v>790</v>
      </c>
      <c r="AG5" s="245" t="s">
        <v>786</v>
      </c>
      <c r="AH5" s="245" t="s">
        <v>787</v>
      </c>
      <c r="AI5" s="245" t="s">
        <v>788</v>
      </c>
      <c r="AJ5" s="245" t="s">
        <v>789</v>
      </c>
      <c r="AK5" s="245" t="s">
        <v>790</v>
      </c>
      <c r="AL5" s="245" t="s">
        <v>786</v>
      </c>
      <c r="AM5" s="245" t="s">
        <v>787</v>
      </c>
      <c r="AN5" s="245" t="s">
        <v>788</v>
      </c>
      <c r="AO5" s="245" t="s">
        <v>789</v>
      </c>
      <c r="AP5" s="245" t="s">
        <v>790</v>
      </c>
      <c r="AQ5" s="247" t="s">
        <v>786</v>
      </c>
      <c r="AR5" s="247" t="s">
        <v>787</v>
      </c>
      <c r="AS5" s="247" t="s">
        <v>788</v>
      </c>
      <c r="AT5" s="247" t="s">
        <v>789</v>
      </c>
      <c r="AU5" s="248" t="s">
        <v>790</v>
      </c>
      <c r="AV5" s="1447"/>
      <c r="AW5" s="1440"/>
    </row>
    <row r="6" spans="1:49" s="111" customFormat="1" ht="20.25" customHeight="1" thickBot="1" x14ac:dyDescent="0.25">
      <c r="A6" s="1442"/>
      <c r="B6" s="1461"/>
      <c r="C6" s="1461"/>
      <c r="D6" s="1461"/>
      <c r="E6" s="1463"/>
      <c r="F6" s="1465"/>
      <c r="G6" s="1467"/>
      <c r="H6" s="141"/>
      <c r="I6" s="142"/>
      <c r="J6" s="143"/>
      <c r="K6" s="142"/>
      <c r="L6" s="142"/>
      <c r="M6" s="144"/>
      <c r="N6" s="142"/>
      <c r="O6" s="145"/>
      <c r="P6" s="142"/>
      <c r="Q6" s="142"/>
      <c r="R6" s="144"/>
      <c r="S6" s="142"/>
      <c r="T6" s="145"/>
      <c r="U6" s="142"/>
      <c r="V6" s="142"/>
      <c r="W6" s="144"/>
      <c r="X6" s="142"/>
      <c r="Y6" s="145"/>
      <c r="Z6" s="142"/>
      <c r="AA6" s="146"/>
      <c r="AB6" s="141"/>
      <c r="AC6" s="142"/>
      <c r="AD6" s="145"/>
      <c r="AE6" s="142"/>
      <c r="AF6" s="142"/>
      <c r="AG6" s="144"/>
      <c r="AH6" s="142"/>
      <c r="AI6" s="145"/>
      <c r="AJ6" s="142"/>
      <c r="AK6" s="142"/>
      <c r="AL6" s="144"/>
      <c r="AM6" s="142"/>
      <c r="AN6" s="145"/>
      <c r="AO6" s="142"/>
      <c r="AP6" s="142"/>
      <c r="AQ6" s="147"/>
      <c r="AR6" s="148"/>
      <c r="AS6" s="149"/>
      <c r="AT6" s="148"/>
      <c r="AU6" s="150"/>
      <c r="AV6" s="1448"/>
      <c r="AW6" s="1441"/>
    </row>
    <row r="7" spans="1:49" s="111" customFormat="1" ht="18.75" customHeight="1" x14ac:dyDescent="0.2">
      <c r="A7" s="1442">
        <v>1</v>
      </c>
      <c r="B7" s="1443"/>
      <c r="C7" s="1443"/>
      <c r="D7" s="1443"/>
      <c r="E7" s="1444"/>
      <c r="F7" s="1468">
        <f>SUM(H7:AU8)</f>
        <v>0</v>
      </c>
      <c r="G7" s="1445">
        <f>F7/F27</f>
        <v>0</v>
      </c>
      <c r="H7" s="151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3"/>
      <c r="AB7" s="151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4"/>
      <c r="AR7" s="154"/>
      <c r="AS7" s="154"/>
      <c r="AT7" s="154"/>
      <c r="AU7" s="155"/>
      <c r="AV7" s="137"/>
      <c r="AW7" s="138"/>
    </row>
    <row r="8" spans="1:49" s="111" customFormat="1" ht="19.5" customHeight="1" thickBot="1" x14ac:dyDescent="0.25">
      <c r="A8" s="1442"/>
      <c r="B8" s="1443"/>
      <c r="C8" s="1443"/>
      <c r="D8" s="1443"/>
      <c r="E8" s="1444"/>
      <c r="F8" s="1468"/>
      <c r="G8" s="1445"/>
      <c r="H8" s="131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3"/>
      <c r="AB8" s="131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5"/>
      <c r="AR8" s="135"/>
      <c r="AS8" s="135"/>
      <c r="AT8" s="135"/>
      <c r="AU8" s="136"/>
      <c r="AV8" s="139"/>
      <c r="AW8" s="140"/>
    </row>
    <row r="9" spans="1:49" s="111" customFormat="1" ht="18.75" customHeight="1" x14ac:dyDescent="0.2">
      <c r="A9" s="1442">
        <f>A7+1</f>
        <v>2</v>
      </c>
      <c r="B9" s="1443"/>
      <c r="C9" s="1443"/>
      <c r="D9" s="1443"/>
      <c r="E9" s="1444"/>
      <c r="F9" s="1444">
        <f>SUM(H9:AU10)</f>
        <v>10</v>
      </c>
      <c r="G9" s="1445">
        <f>F9/F27</f>
        <v>0.625</v>
      </c>
      <c r="H9" s="151"/>
      <c r="I9" s="152"/>
      <c r="J9" s="152"/>
      <c r="K9" s="152"/>
      <c r="L9" s="152"/>
      <c r="M9" s="156"/>
      <c r="N9" s="156"/>
      <c r="O9" s="156"/>
      <c r="P9" s="156"/>
      <c r="Q9" s="156"/>
      <c r="R9" s="152"/>
      <c r="S9" s="152"/>
      <c r="T9" s="152"/>
      <c r="U9" s="152"/>
      <c r="V9" s="152"/>
      <c r="W9" s="152"/>
      <c r="X9" s="152"/>
      <c r="Y9" s="152"/>
      <c r="Z9" s="152"/>
      <c r="AA9" s="153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4"/>
      <c r="AR9" s="154"/>
      <c r="AS9" s="154"/>
      <c r="AT9" s="154"/>
      <c r="AU9" s="155"/>
      <c r="AV9" s="137"/>
      <c r="AW9" s="138"/>
    </row>
    <row r="10" spans="1:49" s="111" customFormat="1" ht="21.75" customHeight="1" thickBot="1" x14ac:dyDescent="0.25">
      <c r="A10" s="1442"/>
      <c r="B10" s="1443"/>
      <c r="C10" s="1443"/>
      <c r="D10" s="1443"/>
      <c r="E10" s="1444"/>
      <c r="F10" s="1444"/>
      <c r="G10" s="1445"/>
      <c r="H10" s="131"/>
      <c r="I10" s="132"/>
      <c r="J10" s="132"/>
      <c r="K10" s="132"/>
      <c r="L10" s="132"/>
      <c r="M10" s="132">
        <v>2</v>
      </c>
      <c r="N10" s="132">
        <v>2</v>
      </c>
      <c r="O10" s="132">
        <v>2</v>
      </c>
      <c r="P10" s="132">
        <v>2</v>
      </c>
      <c r="Q10" s="132">
        <v>2</v>
      </c>
      <c r="R10" s="132"/>
      <c r="S10" s="132"/>
      <c r="T10" s="132"/>
      <c r="U10" s="132"/>
      <c r="V10" s="132"/>
      <c r="W10" s="132"/>
      <c r="X10" s="132"/>
      <c r="Y10" s="132"/>
      <c r="Z10" s="132"/>
      <c r="AA10" s="133"/>
      <c r="AB10" s="131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5"/>
      <c r="AR10" s="135"/>
      <c r="AS10" s="135"/>
      <c r="AT10" s="135"/>
      <c r="AU10" s="136"/>
      <c r="AV10" s="139"/>
      <c r="AW10" s="140"/>
    </row>
    <row r="11" spans="1:49" s="111" customFormat="1" ht="18" customHeight="1" x14ac:dyDescent="0.2">
      <c r="A11" s="1442">
        <f t="shared" ref="A11" si="0">A9+1</f>
        <v>3</v>
      </c>
      <c r="B11" s="1443"/>
      <c r="C11" s="1443"/>
      <c r="D11" s="1443"/>
      <c r="E11" s="1444"/>
      <c r="F11" s="1444">
        <f>SUM(H11:AU12)</f>
        <v>0</v>
      </c>
      <c r="G11" s="1445" t="e">
        <f>F11/F17</f>
        <v>#DIV/0!</v>
      </c>
      <c r="H11" s="151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3"/>
      <c r="AB11" s="151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4"/>
      <c r="AR11" s="154"/>
      <c r="AS11" s="154"/>
      <c r="AT11" s="154"/>
      <c r="AU11" s="155"/>
      <c r="AV11" s="137"/>
      <c r="AW11" s="138"/>
    </row>
    <row r="12" spans="1:49" s="111" customFormat="1" ht="21" customHeight="1" thickBot="1" x14ac:dyDescent="0.25">
      <c r="A12" s="1442"/>
      <c r="B12" s="1443"/>
      <c r="C12" s="1443"/>
      <c r="D12" s="1443"/>
      <c r="E12" s="1444"/>
      <c r="F12" s="1444"/>
      <c r="G12" s="1445"/>
      <c r="H12" s="131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3"/>
      <c r="AB12" s="131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5"/>
      <c r="AR12" s="135"/>
      <c r="AS12" s="135"/>
      <c r="AT12" s="135"/>
      <c r="AU12" s="136"/>
      <c r="AV12" s="139"/>
      <c r="AW12" s="140"/>
    </row>
    <row r="13" spans="1:49" s="111" customFormat="1" ht="18.75" customHeight="1" x14ac:dyDescent="0.2">
      <c r="A13" s="1442">
        <f t="shared" ref="A13" si="1">A11+1</f>
        <v>4</v>
      </c>
      <c r="B13" s="1443"/>
      <c r="C13" s="1443"/>
      <c r="D13" s="1443"/>
      <c r="E13" s="1444"/>
      <c r="F13" s="1444">
        <f>SUM(H13:AU14)</f>
        <v>6</v>
      </c>
      <c r="G13" s="1445" t="e">
        <f>F13/F19</f>
        <v>#DIV/0!</v>
      </c>
      <c r="H13" s="151"/>
      <c r="I13" s="152"/>
      <c r="J13" s="152"/>
      <c r="K13" s="152"/>
      <c r="L13" s="152"/>
      <c r="M13" s="152"/>
      <c r="N13" s="152"/>
      <c r="O13" s="152"/>
      <c r="P13" s="152"/>
      <c r="Q13" s="152"/>
      <c r="R13" s="156"/>
      <c r="S13" s="156"/>
      <c r="T13" s="156"/>
      <c r="U13" s="152"/>
      <c r="V13" s="152"/>
      <c r="W13" s="152"/>
      <c r="X13" s="152"/>
      <c r="Y13" s="152"/>
      <c r="Z13" s="152"/>
      <c r="AA13" s="153"/>
      <c r="AB13" s="151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4"/>
      <c r="AR13" s="154"/>
      <c r="AS13" s="154"/>
      <c r="AT13" s="154"/>
      <c r="AU13" s="155"/>
      <c r="AV13" s="137"/>
      <c r="AW13" s="138"/>
    </row>
    <row r="14" spans="1:49" s="111" customFormat="1" ht="21" customHeight="1" thickBot="1" x14ac:dyDescent="0.25">
      <c r="A14" s="1442"/>
      <c r="B14" s="1443"/>
      <c r="C14" s="1443"/>
      <c r="D14" s="1443"/>
      <c r="E14" s="1444"/>
      <c r="F14" s="1444"/>
      <c r="G14" s="1445"/>
      <c r="H14" s="131"/>
      <c r="I14" s="132"/>
      <c r="J14" s="132"/>
      <c r="K14" s="132"/>
      <c r="L14" s="132"/>
      <c r="M14" s="132"/>
      <c r="N14" s="132"/>
      <c r="O14" s="132"/>
      <c r="P14" s="132"/>
      <c r="Q14" s="132"/>
      <c r="R14" s="132">
        <v>2</v>
      </c>
      <c r="S14" s="132">
        <v>2</v>
      </c>
      <c r="T14" s="132">
        <v>2</v>
      </c>
      <c r="U14" s="132"/>
      <c r="V14" s="132"/>
      <c r="W14" s="132"/>
      <c r="X14" s="132"/>
      <c r="Y14" s="132"/>
      <c r="Z14" s="132"/>
      <c r="AA14" s="133"/>
      <c r="AB14" s="131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5"/>
      <c r="AR14" s="135"/>
      <c r="AS14" s="135"/>
      <c r="AT14" s="135"/>
      <c r="AU14" s="136"/>
      <c r="AV14" s="139"/>
      <c r="AW14" s="140"/>
    </row>
    <row r="15" spans="1:49" s="111" customFormat="1" ht="18.75" customHeight="1" x14ac:dyDescent="0.2">
      <c r="A15" s="1442">
        <f t="shared" ref="A15" si="2">A13+1</f>
        <v>5</v>
      </c>
      <c r="B15" s="1443"/>
      <c r="C15" s="1443"/>
      <c r="D15" s="1443"/>
      <c r="E15" s="1444"/>
      <c r="F15" s="1444">
        <f>SUM(H15:AU16)</f>
        <v>0</v>
      </c>
      <c r="G15" s="1445" t="e">
        <f>F15/F21</f>
        <v>#DIV/0!</v>
      </c>
      <c r="H15" s="151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3"/>
      <c r="AB15" s="151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4"/>
      <c r="AR15" s="154"/>
      <c r="AS15" s="154"/>
      <c r="AT15" s="154"/>
      <c r="AU15" s="155"/>
      <c r="AV15" s="137"/>
      <c r="AW15" s="138"/>
    </row>
    <row r="16" spans="1:49" s="111" customFormat="1" ht="18" customHeight="1" thickBot="1" x14ac:dyDescent="0.25">
      <c r="A16" s="1442"/>
      <c r="B16" s="1443"/>
      <c r="C16" s="1443"/>
      <c r="D16" s="1443"/>
      <c r="E16" s="1444"/>
      <c r="F16" s="1444"/>
      <c r="G16" s="1445"/>
      <c r="H16" s="131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3"/>
      <c r="AB16" s="131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5"/>
      <c r="AR16" s="135"/>
      <c r="AS16" s="135"/>
      <c r="AT16" s="135"/>
      <c r="AU16" s="136"/>
      <c r="AV16" s="139"/>
      <c r="AW16" s="140"/>
    </row>
    <row r="17" spans="1:49" s="111" customFormat="1" ht="18.75" customHeight="1" x14ac:dyDescent="0.2">
      <c r="A17" s="1442">
        <f t="shared" ref="A17" si="3">A15+1</f>
        <v>6</v>
      </c>
      <c r="B17" s="1443"/>
      <c r="C17" s="1443"/>
      <c r="D17" s="1443"/>
      <c r="E17" s="1444"/>
      <c r="F17" s="1444">
        <f>SUM(H17:AU18)</f>
        <v>0</v>
      </c>
      <c r="G17" s="1445" t="e">
        <f>F17/F23</f>
        <v>#DIV/0!</v>
      </c>
      <c r="H17" s="151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3"/>
      <c r="AB17" s="151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4"/>
      <c r="AR17" s="154"/>
      <c r="AS17" s="154"/>
      <c r="AT17" s="154"/>
      <c r="AU17" s="155"/>
      <c r="AV17" s="137"/>
      <c r="AW17" s="138"/>
    </row>
    <row r="18" spans="1:49" s="111" customFormat="1" ht="21" customHeight="1" thickBot="1" x14ac:dyDescent="0.25">
      <c r="A18" s="1442"/>
      <c r="B18" s="1443"/>
      <c r="C18" s="1443"/>
      <c r="D18" s="1443"/>
      <c r="E18" s="1444"/>
      <c r="F18" s="1444"/>
      <c r="G18" s="1445"/>
      <c r="H18" s="131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3"/>
      <c r="AB18" s="131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5"/>
      <c r="AR18" s="135"/>
      <c r="AS18" s="135"/>
      <c r="AT18" s="135"/>
      <c r="AU18" s="136"/>
      <c r="AV18" s="139"/>
      <c r="AW18" s="140"/>
    </row>
    <row r="19" spans="1:49" s="111" customFormat="1" ht="18" customHeight="1" x14ac:dyDescent="0.2">
      <c r="A19" s="1442">
        <f t="shared" ref="A19" si="4">A17+1</f>
        <v>7</v>
      </c>
      <c r="B19" s="1443"/>
      <c r="C19" s="1443"/>
      <c r="D19" s="1443"/>
      <c r="E19" s="1444"/>
      <c r="F19" s="1444">
        <f>SUM(H19:AU20)</f>
        <v>0</v>
      </c>
      <c r="G19" s="1445" t="e">
        <f>F19/F25</f>
        <v>#DIV/0!</v>
      </c>
      <c r="H19" s="151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3"/>
      <c r="AB19" s="151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4"/>
      <c r="AR19" s="154"/>
      <c r="AS19" s="154"/>
      <c r="AT19" s="154"/>
      <c r="AU19" s="155"/>
      <c r="AV19" s="137"/>
      <c r="AW19" s="138"/>
    </row>
    <row r="20" spans="1:49" s="111" customFormat="1" ht="17.25" customHeight="1" thickBot="1" x14ac:dyDescent="0.25">
      <c r="A20" s="1442"/>
      <c r="B20" s="1443"/>
      <c r="C20" s="1443"/>
      <c r="D20" s="1443"/>
      <c r="E20" s="1444"/>
      <c r="F20" s="1444"/>
      <c r="G20" s="1445"/>
      <c r="H20" s="131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3"/>
      <c r="AB20" s="131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5"/>
      <c r="AR20" s="135"/>
      <c r="AS20" s="135"/>
      <c r="AT20" s="135"/>
      <c r="AU20" s="136"/>
      <c r="AV20" s="139"/>
      <c r="AW20" s="140"/>
    </row>
    <row r="21" spans="1:49" s="111" customFormat="1" ht="18.75" customHeight="1" x14ac:dyDescent="0.2">
      <c r="A21" s="1442">
        <f t="shared" ref="A21" si="5">A19+1</f>
        <v>8</v>
      </c>
      <c r="B21" s="1443"/>
      <c r="C21" s="1443"/>
      <c r="D21" s="1443"/>
      <c r="E21" s="1444"/>
      <c r="F21" s="1444">
        <f>SUM(H21:AU22)</f>
        <v>0</v>
      </c>
      <c r="G21" s="1445">
        <f>F21/F27</f>
        <v>0</v>
      </c>
      <c r="H21" s="151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3"/>
      <c r="AB21" s="151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4"/>
      <c r="AR21" s="154"/>
      <c r="AS21" s="154"/>
      <c r="AT21" s="154"/>
      <c r="AU21" s="155"/>
      <c r="AV21" s="137"/>
      <c r="AW21" s="138"/>
    </row>
    <row r="22" spans="1:49" s="111" customFormat="1" ht="17.25" customHeight="1" thickBot="1" x14ac:dyDescent="0.25">
      <c r="A22" s="1442"/>
      <c r="B22" s="1443"/>
      <c r="C22" s="1443"/>
      <c r="D22" s="1443"/>
      <c r="E22" s="1444"/>
      <c r="F22" s="1444"/>
      <c r="G22" s="1445"/>
      <c r="H22" s="131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3"/>
      <c r="AB22" s="131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5"/>
      <c r="AR22" s="135"/>
      <c r="AS22" s="135"/>
      <c r="AT22" s="135"/>
      <c r="AU22" s="136"/>
      <c r="AV22" s="139"/>
      <c r="AW22" s="140"/>
    </row>
    <row r="23" spans="1:49" s="111" customFormat="1" ht="19.5" customHeight="1" x14ac:dyDescent="0.2">
      <c r="A23" s="1442">
        <f t="shared" ref="A23" si="6">A21+1</f>
        <v>9</v>
      </c>
      <c r="B23" s="1443"/>
      <c r="C23" s="1443"/>
      <c r="D23" s="1443"/>
      <c r="E23" s="1444"/>
      <c r="F23" s="1444">
        <f>SUM(H23:AU24)</f>
        <v>0</v>
      </c>
      <c r="G23" s="1445">
        <f>F23/F27</f>
        <v>0</v>
      </c>
      <c r="H23" s="151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3"/>
      <c r="AB23" s="151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4"/>
      <c r="AR23" s="154"/>
      <c r="AS23" s="154"/>
      <c r="AT23" s="154"/>
      <c r="AU23" s="155"/>
      <c r="AV23" s="137"/>
      <c r="AW23" s="138"/>
    </row>
    <row r="24" spans="1:49" s="111" customFormat="1" ht="14.25" customHeight="1" thickBot="1" x14ac:dyDescent="0.25">
      <c r="A24" s="1442"/>
      <c r="B24" s="1443"/>
      <c r="C24" s="1443"/>
      <c r="D24" s="1443"/>
      <c r="E24" s="1444"/>
      <c r="F24" s="1444"/>
      <c r="G24" s="1445"/>
      <c r="H24" s="131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3"/>
      <c r="AB24" s="131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5"/>
      <c r="AR24" s="135"/>
      <c r="AS24" s="135"/>
      <c r="AT24" s="135"/>
      <c r="AU24" s="136"/>
      <c r="AV24" s="139"/>
      <c r="AW24" s="140"/>
    </row>
    <row r="25" spans="1:49" s="111" customFormat="1" ht="18.75" customHeight="1" x14ac:dyDescent="0.2">
      <c r="A25" s="1442">
        <f t="shared" ref="A25" si="7">A23+1</f>
        <v>10</v>
      </c>
      <c r="B25" s="1443"/>
      <c r="C25" s="1443"/>
      <c r="D25" s="1443"/>
      <c r="E25" s="1444"/>
      <c r="F25" s="1444">
        <f>SUM(H25:AU26)</f>
        <v>0</v>
      </c>
      <c r="G25" s="1445">
        <f>F25/F27</f>
        <v>0</v>
      </c>
      <c r="H25" s="151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3"/>
      <c r="AB25" s="151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4"/>
      <c r="AR25" s="154"/>
      <c r="AS25" s="154"/>
      <c r="AT25" s="154"/>
      <c r="AU25" s="155"/>
      <c r="AV25" s="137"/>
      <c r="AW25" s="138"/>
    </row>
    <row r="26" spans="1:49" s="111" customFormat="1" ht="18.75" customHeight="1" thickBot="1" x14ac:dyDescent="0.25">
      <c r="A26" s="1488"/>
      <c r="B26" s="1489"/>
      <c r="C26" s="1489"/>
      <c r="D26" s="1489"/>
      <c r="E26" s="1490"/>
      <c r="F26" s="1490"/>
      <c r="G26" s="1491"/>
      <c r="H26" s="131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3"/>
      <c r="AB26" s="131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5"/>
      <c r="AR26" s="135"/>
      <c r="AS26" s="135"/>
      <c r="AT26" s="135"/>
      <c r="AU26" s="136"/>
      <c r="AV26" s="139"/>
      <c r="AW26" s="140"/>
    </row>
    <row r="27" spans="1:49" s="111" customFormat="1" ht="12" thickBot="1" x14ac:dyDescent="0.25">
      <c r="A27" s="126"/>
      <c r="B27" s="1492" t="s">
        <v>791</v>
      </c>
      <c r="C27" s="1492"/>
      <c r="D27" s="1492"/>
      <c r="E27" s="127">
        <f>SUM(E7:E26)</f>
        <v>0</v>
      </c>
      <c r="F27" s="128">
        <f>SUM(F7:F26)</f>
        <v>16</v>
      </c>
      <c r="G27" s="129" t="e">
        <f>SUM(G7:G26)</f>
        <v>#DIV/0!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4"/>
      <c r="AR27" s="134"/>
      <c r="AS27" s="134"/>
      <c r="AT27" s="134"/>
      <c r="AU27" s="134"/>
    </row>
    <row r="28" spans="1:49" s="111" customFormat="1" ht="12" thickBot="1" x14ac:dyDescent="0.25">
      <c r="A28" s="112"/>
      <c r="B28" s="1475" t="s">
        <v>792</v>
      </c>
      <c r="C28" s="1475"/>
      <c r="D28" s="1475"/>
      <c r="E28" s="1475"/>
      <c r="F28" s="1475"/>
      <c r="G28" s="1475"/>
      <c r="H28" s="1480">
        <f>SUM(H7:L27)</f>
        <v>0</v>
      </c>
      <c r="I28" s="1479"/>
      <c r="J28" s="1479"/>
      <c r="K28" s="1479"/>
      <c r="L28" s="1479"/>
      <c r="M28" s="1473">
        <f>SUM(M7:Q26)</f>
        <v>10</v>
      </c>
      <c r="N28" s="1479"/>
      <c r="O28" s="1479"/>
      <c r="P28" s="1479"/>
      <c r="Q28" s="1479"/>
      <c r="R28" s="1473">
        <f>SUM(R7:V26)</f>
        <v>6</v>
      </c>
      <c r="S28" s="1479"/>
      <c r="T28" s="1479"/>
      <c r="U28" s="1479"/>
      <c r="V28" s="1479"/>
      <c r="W28" s="1473">
        <f>SUM(W7:AA26)</f>
        <v>0</v>
      </c>
      <c r="X28" s="1479"/>
      <c r="Y28" s="1479"/>
      <c r="Z28" s="1479"/>
      <c r="AA28" s="1479"/>
      <c r="AB28" s="1473">
        <f>SUM(AB7:AF27)</f>
        <v>0</v>
      </c>
      <c r="AC28" s="1479"/>
      <c r="AD28" s="1479"/>
      <c r="AE28" s="1479"/>
      <c r="AF28" s="1479"/>
      <c r="AG28" s="1473">
        <f>SUM(AG7:AK27)</f>
        <v>0</v>
      </c>
      <c r="AH28" s="1479"/>
      <c r="AI28" s="1479"/>
      <c r="AJ28" s="1479"/>
      <c r="AK28" s="1479"/>
      <c r="AL28" s="1473">
        <f>SUM(AL7:AP26)</f>
        <v>0</v>
      </c>
      <c r="AM28" s="1479"/>
      <c r="AN28" s="1479"/>
      <c r="AO28" s="1479"/>
      <c r="AP28" s="1479"/>
      <c r="AQ28" s="1473">
        <f>SUM(AQ7:AU26)</f>
        <v>0</v>
      </c>
      <c r="AR28" s="1473"/>
      <c r="AS28" s="1473"/>
      <c r="AT28" s="1473"/>
      <c r="AU28" s="1474"/>
    </row>
    <row r="29" spans="1:49" s="111" customFormat="1" ht="12" thickBot="1" x14ac:dyDescent="0.25">
      <c r="A29" s="112"/>
      <c r="B29" s="1475" t="s">
        <v>793</v>
      </c>
      <c r="C29" s="1475"/>
      <c r="D29" s="1475"/>
      <c r="E29" s="1475"/>
      <c r="F29" s="1475"/>
      <c r="G29" s="1475"/>
      <c r="H29" s="1476">
        <f>H28/F27</f>
        <v>0</v>
      </c>
      <c r="I29" s="1477"/>
      <c r="J29" s="1477"/>
      <c r="K29" s="1477"/>
      <c r="L29" s="1477"/>
      <c r="M29" s="1477">
        <f>M28/F27</f>
        <v>0.625</v>
      </c>
      <c r="N29" s="1477"/>
      <c r="O29" s="1477"/>
      <c r="P29" s="1477"/>
      <c r="Q29" s="1477"/>
      <c r="R29" s="1477">
        <f>R28/F27</f>
        <v>0.375</v>
      </c>
      <c r="S29" s="1477"/>
      <c r="T29" s="1477"/>
      <c r="U29" s="1477"/>
      <c r="V29" s="1477"/>
      <c r="W29" s="1477">
        <f>W28/F27</f>
        <v>0</v>
      </c>
      <c r="X29" s="1477"/>
      <c r="Y29" s="1477"/>
      <c r="Z29" s="1477"/>
      <c r="AA29" s="1477"/>
      <c r="AB29" s="1477">
        <f>AB28/F27</f>
        <v>0</v>
      </c>
      <c r="AC29" s="1477"/>
      <c r="AD29" s="1477"/>
      <c r="AE29" s="1477"/>
      <c r="AF29" s="1477"/>
      <c r="AG29" s="1477">
        <f>AG28/F27</f>
        <v>0</v>
      </c>
      <c r="AH29" s="1477"/>
      <c r="AI29" s="1477"/>
      <c r="AJ29" s="1477"/>
      <c r="AK29" s="1477"/>
      <c r="AL29" s="1477">
        <f>AL28/F27</f>
        <v>0</v>
      </c>
      <c r="AM29" s="1477"/>
      <c r="AN29" s="1477"/>
      <c r="AO29" s="1477"/>
      <c r="AP29" s="1477"/>
      <c r="AQ29" s="1477">
        <f>AQ28/F27</f>
        <v>0</v>
      </c>
      <c r="AR29" s="1477"/>
      <c r="AS29" s="1477"/>
      <c r="AT29" s="1477"/>
      <c r="AU29" s="1478"/>
    </row>
    <row r="30" spans="1:49" s="111" customFormat="1" ht="12" thickBot="1" x14ac:dyDescent="0.25">
      <c r="A30" s="112"/>
      <c r="B30" s="1475" t="s">
        <v>794</v>
      </c>
      <c r="C30" s="1475"/>
      <c r="D30" s="1475"/>
      <c r="E30" s="1475"/>
      <c r="F30" s="1475"/>
      <c r="G30" s="1475"/>
      <c r="H30" s="1486">
        <f>H28</f>
        <v>0</v>
      </c>
      <c r="I30" s="1483"/>
      <c r="J30" s="1483"/>
      <c r="K30" s="1483"/>
      <c r="L30" s="1483"/>
      <c r="M30" s="1483">
        <f t="shared" ref="M30:M31" si="8">H30+M28</f>
        <v>10</v>
      </c>
      <c r="N30" s="1483"/>
      <c r="O30" s="1483"/>
      <c r="P30" s="1483"/>
      <c r="Q30" s="1483"/>
      <c r="R30" s="1483">
        <f t="shared" ref="R30:R31" si="9">M30+R28</f>
        <v>16</v>
      </c>
      <c r="S30" s="1483"/>
      <c r="T30" s="1483"/>
      <c r="U30" s="1483"/>
      <c r="V30" s="1483"/>
      <c r="W30" s="1483">
        <f t="shared" ref="W30:W31" si="10">R30+W28</f>
        <v>16</v>
      </c>
      <c r="X30" s="1483"/>
      <c r="Y30" s="1483"/>
      <c r="Z30" s="1483"/>
      <c r="AA30" s="1483"/>
      <c r="AB30" s="1483">
        <f>W30+AB28</f>
        <v>16</v>
      </c>
      <c r="AC30" s="1483"/>
      <c r="AD30" s="1483"/>
      <c r="AE30" s="1483"/>
      <c r="AF30" s="1483"/>
      <c r="AG30" s="1483">
        <f t="shared" ref="AG30:AG31" si="11">AB30+AG28</f>
        <v>16</v>
      </c>
      <c r="AH30" s="1483"/>
      <c r="AI30" s="1483"/>
      <c r="AJ30" s="1483"/>
      <c r="AK30" s="1483"/>
      <c r="AL30" s="1483">
        <f t="shared" ref="AL30:AL31" si="12">AG30+AL28</f>
        <v>16</v>
      </c>
      <c r="AM30" s="1483"/>
      <c r="AN30" s="1483"/>
      <c r="AO30" s="1483"/>
      <c r="AP30" s="1483"/>
      <c r="AQ30" s="1483">
        <f t="shared" ref="AQ30" si="13">AL30+AQ28</f>
        <v>16</v>
      </c>
      <c r="AR30" s="1483"/>
      <c r="AS30" s="1483"/>
      <c r="AT30" s="1483"/>
      <c r="AU30" s="1487"/>
    </row>
    <row r="31" spans="1:49" s="111" customFormat="1" ht="12" thickBot="1" x14ac:dyDescent="0.25">
      <c r="A31" s="113"/>
      <c r="B31" s="1484" t="s">
        <v>795</v>
      </c>
      <c r="C31" s="1484"/>
      <c r="D31" s="1484"/>
      <c r="E31" s="1484"/>
      <c r="F31" s="1484"/>
      <c r="G31" s="1484"/>
      <c r="H31" s="1485">
        <f>H29</f>
        <v>0</v>
      </c>
      <c r="I31" s="1481"/>
      <c r="J31" s="1481"/>
      <c r="K31" s="1481"/>
      <c r="L31" s="1481"/>
      <c r="M31" s="1481">
        <f t="shared" si="8"/>
        <v>0.625</v>
      </c>
      <c r="N31" s="1481"/>
      <c r="O31" s="1481"/>
      <c r="P31" s="1481"/>
      <c r="Q31" s="1481"/>
      <c r="R31" s="1481">
        <f t="shared" si="9"/>
        <v>1</v>
      </c>
      <c r="S31" s="1481"/>
      <c r="T31" s="1481"/>
      <c r="U31" s="1481"/>
      <c r="V31" s="1481"/>
      <c r="W31" s="1481">
        <f t="shared" si="10"/>
        <v>1</v>
      </c>
      <c r="X31" s="1481"/>
      <c r="Y31" s="1481"/>
      <c r="Z31" s="1481"/>
      <c r="AA31" s="1481"/>
      <c r="AB31" s="1481">
        <f t="shared" ref="AB31" si="14">W31+AB29</f>
        <v>1</v>
      </c>
      <c r="AC31" s="1481"/>
      <c r="AD31" s="1481"/>
      <c r="AE31" s="1481"/>
      <c r="AF31" s="1481"/>
      <c r="AG31" s="1481">
        <f t="shared" si="11"/>
        <v>1</v>
      </c>
      <c r="AH31" s="1481"/>
      <c r="AI31" s="1481"/>
      <c r="AJ31" s="1481"/>
      <c r="AK31" s="1481"/>
      <c r="AL31" s="1481">
        <f t="shared" si="12"/>
        <v>1</v>
      </c>
      <c r="AM31" s="1481"/>
      <c r="AN31" s="1481"/>
      <c r="AO31" s="1481"/>
      <c r="AP31" s="1481"/>
      <c r="AQ31" s="1481">
        <f>AL31+AQ29</f>
        <v>1</v>
      </c>
      <c r="AR31" s="1481"/>
      <c r="AS31" s="1481"/>
      <c r="AT31" s="1481"/>
      <c r="AU31" s="1482"/>
    </row>
    <row r="32" spans="1:49" ht="33.950000000000003" customHeight="1" x14ac:dyDescent="0.2"/>
    <row r="33" spans="2:2" ht="33.950000000000003" customHeight="1" x14ac:dyDescent="0.2"/>
    <row r="34" spans="2:2" ht="33.950000000000003" customHeight="1" x14ac:dyDescent="0.2"/>
    <row r="35" spans="2:2" ht="33.950000000000003" customHeight="1" x14ac:dyDescent="0.2"/>
    <row r="36" spans="2:2" ht="33.950000000000003" customHeight="1" x14ac:dyDescent="0.2"/>
    <row r="37" spans="2:2" ht="33.950000000000003" customHeight="1" x14ac:dyDescent="0.2"/>
    <row r="43" spans="2:2" x14ac:dyDescent="0.2">
      <c r="B43" s="116"/>
    </row>
    <row r="78" spans="5:63" s="109" customFormat="1" ht="14.25" customHeight="1" x14ac:dyDescent="0.2">
      <c r="E78" s="114"/>
      <c r="F78" s="114"/>
      <c r="G78" s="115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</row>
    <row r="79" spans="5:63" s="109" customFormat="1" ht="12" customHeight="1" x14ac:dyDescent="0.2">
      <c r="E79" s="114"/>
      <c r="F79" s="114"/>
      <c r="G79" s="115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</row>
    <row r="81" spans="5:63" s="109" customFormat="1" ht="14.25" customHeight="1" x14ac:dyDescent="0.2">
      <c r="E81" s="114"/>
      <c r="F81" s="114"/>
      <c r="G81" s="115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</row>
    <row r="82" spans="5:63" s="109" customFormat="1" ht="17.25" customHeight="1" x14ac:dyDescent="0.2">
      <c r="E82" s="114"/>
      <c r="F82" s="114"/>
      <c r="G82" s="115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</row>
  </sheetData>
  <sheetProtection selectLockedCells="1"/>
  <mergeCells count="106">
    <mergeCell ref="A19:A20"/>
    <mergeCell ref="B19:D20"/>
    <mergeCell ref="E19:E20"/>
    <mergeCell ref="F19:F20"/>
    <mergeCell ref="G19:G20"/>
    <mergeCell ref="A17:A18"/>
    <mergeCell ref="B17:D18"/>
    <mergeCell ref="E17:E18"/>
    <mergeCell ref="F17:F18"/>
    <mergeCell ref="G17:G18"/>
    <mergeCell ref="A25:A26"/>
    <mergeCell ref="B25:D26"/>
    <mergeCell ref="E25:E26"/>
    <mergeCell ref="F25:F26"/>
    <mergeCell ref="G25:G26"/>
    <mergeCell ref="A23:A24"/>
    <mergeCell ref="B27:D27"/>
    <mergeCell ref="A21:A22"/>
    <mergeCell ref="B23:D24"/>
    <mergeCell ref="E23:E24"/>
    <mergeCell ref="F23:F24"/>
    <mergeCell ref="G23:G24"/>
    <mergeCell ref="B21:D22"/>
    <mergeCell ref="E21:E22"/>
    <mergeCell ref="F21:F22"/>
    <mergeCell ref="G21:G22"/>
    <mergeCell ref="AQ31:AU31"/>
    <mergeCell ref="AB31:AF31"/>
    <mergeCell ref="AG31:AK31"/>
    <mergeCell ref="AL31:AP31"/>
    <mergeCell ref="AL30:AP30"/>
    <mergeCell ref="B31:G31"/>
    <mergeCell ref="H31:L31"/>
    <mergeCell ref="M31:Q31"/>
    <mergeCell ref="R31:V31"/>
    <mergeCell ref="W31:AA31"/>
    <mergeCell ref="B30:G30"/>
    <mergeCell ref="H30:L30"/>
    <mergeCell ref="M30:Q30"/>
    <mergeCell ref="R30:V30"/>
    <mergeCell ref="W30:AA30"/>
    <mergeCell ref="AB30:AF30"/>
    <mergeCell ref="AG30:AK30"/>
    <mergeCell ref="AQ30:AU30"/>
    <mergeCell ref="AQ28:AU28"/>
    <mergeCell ref="B29:G29"/>
    <mergeCell ref="H29:L29"/>
    <mergeCell ref="M29:Q29"/>
    <mergeCell ref="R29:V29"/>
    <mergeCell ref="W29:AA29"/>
    <mergeCell ref="AB29:AF29"/>
    <mergeCell ref="AG29:AK29"/>
    <mergeCell ref="AL29:AP29"/>
    <mergeCell ref="AQ29:AU29"/>
    <mergeCell ref="AB28:AF28"/>
    <mergeCell ref="AG28:AK28"/>
    <mergeCell ref="AL28:AP28"/>
    <mergeCell ref="B28:G28"/>
    <mergeCell ref="H28:L28"/>
    <mergeCell ref="M28:Q28"/>
    <mergeCell ref="R28:V28"/>
    <mergeCell ref="W28:AA28"/>
    <mergeCell ref="A1:AV1"/>
    <mergeCell ref="A15:A16"/>
    <mergeCell ref="B15:D16"/>
    <mergeCell ref="E15:E16"/>
    <mergeCell ref="F15:F16"/>
    <mergeCell ref="G15:G16"/>
    <mergeCell ref="AB3:AU3"/>
    <mergeCell ref="AQ4:AU4"/>
    <mergeCell ref="H3:AA3"/>
    <mergeCell ref="A5:A6"/>
    <mergeCell ref="B5:D6"/>
    <mergeCell ref="E5:E6"/>
    <mergeCell ref="F5:F6"/>
    <mergeCell ref="G5:G6"/>
    <mergeCell ref="A7:A8"/>
    <mergeCell ref="B7:D8"/>
    <mergeCell ref="E7:E8"/>
    <mergeCell ref="F7:F8"/>
    <mergeCell ref="G7:G8"/>
    <mergeCell ref="AG4:AK4"/>
    <mergeCell ref="AL4:AP4"/>
    <mergeCell ref="A3:G4"/>
    <mergeCell ref="A9:A10"/>
    <mergeCell ref="B9:D10"/>
    <mergeCell ref="AW3:AW6"/>
    <mergeCell ref="A13:A14"/>
    <mergeCell ref="B13:D14"/>
    <mergeCell ref="E13:E14"/>
    <mergeCell ref="F13:F14"/>
    <mergeCell ref="G13:G14"/>
    <mergeCell ref="A11:A12"/>
    <mergeCell ref="B11:D12"/>
    <mergeCell ref="E11:E12"/>
    <mergeCell ref="F11:F12"/>
    <mergeCell ref="G11:G12"/>
    <mergeCell ref="AV3:AV6"/>
    <mergeCell ref="H4:L4"/>
    <mergeCell ref="M4:Q4"/>
    <mergeCell ref="R4:V4"/>
    <mergeCell ref="W4:AA4"/>
    <mergeCell ref="AB4:AF4"/>
    <mergeCell ref="F9:F10"/>
    <mergeCell ref="G9:G10"/>
    <mergeCell ref="E9:E10"/>
  </mergeCells>
  <printOptions horizontalCentered="1"/>
  <pageMargins left="0.11811023622047245" right="0.11811023622047245" top="0.78740157480314965" bottom="0.35433070866141736" header="0.31496062992125984" footer="0.31496062992125984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0">
    <tabColor theme="6"/>
  </sheetPr>
  <dimension ref="A1:U75"/>
  <sheetViews>
    <sheetView view="pageBreakPreview" zoomScale="115" zoomScaleNormal="100" zoomScaleSheetLayoutView="115" workbookViewId="0">
      <selection activeCell="A32" sqref="A32"/>
    </sheetView>
  </sheetViews>
  <sheetFormatPr baseColWidth="10" defaultColWidth="11.42578125" defaultRowHeight="12.75" x14ac:dyDescent="0.2"/>
  <cols>
    <col min="1" max="1" width="39.42578125" style="2" customWidth="1"/>
    <col min="2" max="2" width="21" style="2" customWidth="1"/>
    <col min="3" max="3" width="10.42578125" style="2" customWidth="1"/>
    <col min="4" max="4" width="27.28515625" style="2" customWidth="1"/>
    <col min="5" max="5" width="14.42578125" style="2" customWidth="1"/>
    <col min="6" max="6" width="15.7109375" style="2" customWidth="1"/>
    <col min="7" max="16384" width="11.42578125" style="2"/>
  </cols>
  <sheetData>
    <row r="1" spans="1:21" ht="29.25" customHeight="1" thickBot="1" x14ac:dyDescent="0.25">
      <c r="A1" s="1023" t="s">
        <v>796</v>
      </c>
      <c r="B1" s="1024"/>
      <c r="C1" s="1493" t="s">
        <v>797</v>
      </c>
      <c r="D1" s="1494"/>
      <c r="G1" s="125"/>
      <c r="H1" s="125"/>
      <c r="I1" s="125"/>
      <c r="J1" s="125"/>
      <c r="K1" s="125"/>
      <c r="L1" s="125"/>
      <c r="M1" s="29"/>
      <c r="N1" s="29"/>
      <c r="O1" s="29"/>
      <c r="P1" s="29"/>
      <c r="Q1" s="29"/>
      <c r="R1" s="29"/>
      <c r="S1" s="29"/>
      <c r="T1" s="29"/>
      <c r="U1" s="29"/>
    </row>
    <row r="2" spans="1:21" x14ac:dyDescent="0.2">
      <c r="A2" s="280"/>
      <c r="B2" s="280"/>
      <c r="C2" s="280"/>
      <c r="D2" s="280"/>
    </row>
    <row r="3" spans="1:21" x14ac:dyDescent="0.2">
      <c r="A3" s="280"/>
      <c r="B3" s="280"/>
      <c r="C3" s="280"/>
      <c r="D3" s="280"/>
    </row>
    <row r="4" spans="1:21" x14ac:dyDescent="0.2">
      <c r="A4" s="280"/>
      <c r="B4" s="280"/>
      <c r="C4" s="280"/>
      <c r="D4" s="280"/>
    </row>
    <row r="5" spans="1:21" x14ac:dyDescent="0.2">
      <c r="A5" s="280"/>
      <c r="B5" s="280"/>
      <c r="C5" s="280"/>
      <c r="D5" s="280"/>
    </row>
    <row r="6" spans="1:21" x14ac:dyDescent="0.2">
      <c r="A6" s="280"/>
      <c r="B6" s="280"/>
      <c r="C6" s="280"/>
      <c r="D6" s="280"/>
    </row>
    <row r="7" spans="1:21" x14ac:dyDescent="0.2">
      <c r="A7" s="280"/>
      <c r="B7" s="280"/>
      <c r="C7" s="280"/>
      <c r="D7" s="280"/>
    </row>
    <row r="8" spans="1:21" x14ac:dyDescent="0.2">
      <c r="A8" s="280"/>
      <c r="B8" s="280"/>
      <c r="C8" s="280"/>
      <c r="D8" s="280"/>
    </row>
    <row r="9" spans="1:21" x14ac:dyDescent="0.2">
      <c r="A9" s="280"/>
      <c r="B9" s="280"/>
      <c r="C9" s="280"/>
      <c r="D9" s="280"/>
    </row>
    <row r="10" spans="1:21" x14ac:dyDescent="0.2">
      <c r="A10" s="280"/>
      <c r="B10" s="280"/>
      <c r="C10" s="280"/>
      <c r="D10" s="280"/>
    </row>
    <row r="11" spans="1:21" x14ac:dyDescent="0.2">
      <c r="A11" s="280"/>
      <c r="B11" s="280"/>
      <c r="C11" s="280"/>
      <c r="D11" s="280"/>
    </row>
    <row r="12" spans="1:21" x14ac:dyDescent="0.2">
      <c r="A12" s="280"/>
      <c r="B12" s="280"/>
      <c r="C12" s="280"/>
      <c r="D12" s="280"/>
    </row>
    <row r="13" spans="1:21" x14ac:dyDescent="0.2">
      <c r="A13" s="280"/>
      <c r="B13" s="280"/>
      <c r="C13" s="280"/>
      <c r="D13" s="280"/>
    </row>
    <row r="14" spans="1:21" x14ac:dyDescent="0.2">
      <c r="A14" s="280"/>
      <c r="B14" s="280"/>
      <c r="C14" s="280"/>
      <c r="D14" s="280"/>
    </row>
    <row r="15" spans="1:21" x14ac:dyDescent="0.2">
      <c r="A15" s="280"/>
      <c r="B15" s="280"/>
      <c r="C15" s="280"/>
      <c r="D15" s="280"/>
    </row>
    <row r="16" spans="1:21" x14ac:dyDescent="0.2">
      <c r="A16" s="280"/>
      <c r="B16" s="280"/>
      <c r="C16" s="280"/>
      <c r="D16" s="280"/>
    </row>
    <row r="17" spans="1:4" x14ac:dyDescent="0.2">
      <c r="A17" s="280"/>
      <c r="B17" s="280"/>
      <c r="C17" s="280"/>
      <c r="D17" s="280"/>
    </row>
    <row r="18" spans="1:4" x14ac:dyDescent="0.2">
      <c r="A18" s="280"/>
      <c r="B18" s="280"/>
      <c r="C18" s="280"/>
      <c r="D18" s="280"/>
    </row>
    <row r="19" spans="1:4" x14ac:dyDescent="0.2">
      <c r="A19" s="280"/>
      <c r="B19" s="280"/>
      <c r="C19" s="280"/>
      <c r="D19" s="280"/>
    </row>
    <row r="20" spans="1:4" x14ac:dyDescent="0.2">
      <c r="A20" s="280"/>
      <c r="B20" s="280"/>
      <c r="C20" s="280"/>
      <c r="D20" s="280"/>
    </row>
    <row r="21" spans="1:4" x14ac:dyDescent="0.2">
      <c r="A21" s="280"/>
      <c r="B21" s="280"/>
      <c r="C21" s="280"/>
      <c r="D21" s="280"/>
    </row>
    <row r="22" spans="1:4" x14ac:dyDescent="0.2">
      <c r="A22" s="280"/>
      <c r="B22" s="280"/>
      <c r="C22" s="280"/>
      <c r="D22" s="280"/>
    </row>
    <row r="23" spans="1:4" x14ac:dyDescent="0.2">
      <c r="A23" s="280"/>
      <c r="B23" s="280"/>
      <c r="C23" s="280"/>
      <c r="D23" s="280"/>
    </row>
    <row r="24" spans="1:4" x14ac:dyDescent="0.2">
      <c r="A24" s="280"/>
      <c r="B24" s="280"/>
      <c r="C24" s="280"/>
      <c r="D24" s="280"/>
    </row>
    <row r="25" spans="1:4" x14ac:dyDescent="0.2">
      <c r="A25" s="280"/>
      <c r="B25" s="280"/>
      <c r="C25" s="280"/>
      <c r="D25" s="280"/>
    </row>
    <row r="26" spans="1:4" x14ac:dyDescent="0.2">
      <c r="A26" s="280"/>
      <c r="B26" s="280"/>
      <c r="C26" s="280"/>
      <c r="D26" s="280"/>
    </row>
    <row r="27" spans="1:4" x14ac:dyDescent="0.2">
      <c r="A27" s="280"/>
      <c r="B27" s="280"/>
      <c r="C27" s="280"/>
      <c r="D27" s="280"/>
    </row>
    <row r="28" spans="1:4" x14ac:dyDescent="0.2">
      <c r="A28" s="280"/>
      <c r="B28" s="280"/>
      <c r="C28" s="280"/>
      <c r="D28" s="280"/>
    </row>
    <row r="29" spans="1:4" x14ac:dyDescent="0.2">
      <c r="A29" s="280"/>
      <c r="B29" s="280"/>
      <c r="C29" s="280"/>
      <c r="D29" s="280"/>
    </row>
    <row r="30" spans="1:4" x14ac:dyDescent="0.2">
      <c r="A30" s="280"/>
      <c r="B30" s="280"/>
      <c r="C30" s="280"/>
      <c r="D30" s="280"/>
    </row>
    <row r="31" spans="1:4" x14ac:dyDescent="0.2">
      <c r="A31" s="280"/>
      <c r="B31" s="280"/>
      <c r="C31" s="280"/>
      <c r="D31" s="280"/>
    </row>
    <row r="32" spans="1:4" x14ac:dyDescent="0.2">
      <c r="A32" s="280"/>
      <c r="B32" s="280"/>
      <c r="C32" s="280"/>
      <c r="D32" s="280"/>
    </row>
    <row r="33" spans="1:4" x14ac:dyDescent="0.2">
      <c r="A33" s="280"/>
      <c r="B33" s="280"/>
      <c r="C33" s="280"/>
      <c r="D33" s="280"/>
    </row>
    <row r="34" spans="1:4" x14ac:dyDescent="0.2">
      <c r="A34" s="280"/>
      <c r="B34" s="280"/>
      <c r="C34" s="280"/>
      <c r="D34" s="280"/>
    </row>
    <row r="35" spans="1:4" x14ac:dyDescent="0.2">
      <c r="A35" s="280"/>
      <c r="B35" s="280"/>
      <c r="C35" s="280"/>
      <c r="D35" s="280"/>
    </row>
    <row r="36" spans="1:4" x14ac:dyDescent="0.2">
      <c r="A36" s="280"/>
      <c r="B36" s="280"/>
      <c r="C36" s="280"/>
      <c r="D36" s="280"/>
    </row>
    <row r="37" spans="1:4" x14ac:dyDescent="0.2">
      <c r="A37" s="280"/>
      <c r="B37" s="280"/>
      <c r="C37" s="280"/>
      <c r="D37" s="280"/>
    </row>
    <row r="38" spans="1:4" x14ac:dyDescent="0.2">
      <c r="A38" s="280"/>
      <c r="B38" s="280"/>
      <c r="C38" s="280"/>
      <c r="D38" s="280"/>
    </row>
    <row r="39" spans="1:4" x14ac:dyDescent="0.2">
      <c r="A39" s="280"/>
      <c r="B39" s="280"/>
      <c r="C39" s="280"/>
      <c r="D39" s="280"/>
    </row>
    <row r="40" spans="1:4" x14ac:dyDescent="0.2">
      <c r="A40" s="280"/>
      <c r="B40" s="280"/>
      <c r="C40" s="280"/>
      <c r="D40" s="280"/>
    </row>
    <row r="41" spans="1:4" x14ac:dyDescent="0.2">
      <c r="A41" s="280"/>
      <c r="B41" s="280"/>
      <c r="C41" s="280"/>
      <c r="D41" s="280"/>
    </row>
    <row r="42" spans="1:4" x14ac:dyDescent="0.2">
      <c r="A42" s="280"/>
      <c r="B42" s="280"/>
      <c r="C42" s="280"/>
      <c r="D42" s="280"/>
    </row>
    <row r="43" spans="1:4" x14ac:dyDescent="0.2">
      <c r="A43" s="280"/>
      <c r="B43" s="280"/>
      <c r="C43" s="280"/>
      <c r="D43" s="280"/>
    </row>
    <row r="44" spans="1:4" x14ac:dyDescent="0.2">
      <c r="A44" s="280"/>
      <c r="B44" s="280"/>
      <c r="C44" s="280"/>
      <c r="D44" s="280"/>
    </row>
    <row r="45" spans="1:4" x14ac:dyDescent="0.2">
      <c r="A45" s="280"/>
      <c r="B45" s="280"/>
      <c r="C45" s="280"/>
      <c r="D45" s="280"/>
    </row>
    <row r="46" spans="1:4" x14ac:dyDescent="0.2">
      <c r="A46" s="280"/>
      <c r="B46" s="280"/>
      <c r="C46" s="280"/>
      <c r="D46" s="280"/>
    </row>
    <row r="47" spans="1:4" x14ac:dyDescent="0.2">
      <c r="A47" s="280"/>
      <c r="B47" s="280"/>
      <c r="C47" s="280"/>
      <c r="D47" s="280"/>
    </row>
    <row r="48" spans="1:4" x14ac:dyDescent="0.2">
      <c r="A48" s="280"/>
      <c r="B48" s="280"/>
      <c r="C48" s="280"/>
      <c r="D48" s="280"/>
    </row>
    <row r="49" spans="1:11" x14ac:dyDescent="0.2">
      <c r="A49" s="280"/>
      <c r="B49" s="280"/>
      <c r="C49" s="280"/>
      <c r="D49" s="280"/>
    </row>
    <row r="50" spans="1:11" x14ac:dyDescent="0.2">
      <c r="A50" s="280"/>
      <c r="B50" s="280"/>
      <c r="C50" s="280"/>
      <c r="D50" s="280"/>
    </row>
    <row r="51" spans="1:11" x14ac:dyDescent="0.2">
      <c r="A51" s="280"/>
      <c r="B51" s="280"/>
      <c r="C51" s="280"/>
      <c r="D51" s="280"/>
    </row>
    <row r="52" spans="1:11" x14ac:dyDescent="0.2">
      <c r="A52" s="280"/>
      <c r="B52" s="280"/>
      <c r="C52" s="280"/>
      <c r="D52" s="280"/>
    </row>
    <row r="53" spans="1:11" x14ac:dyDescent="0.2">
      <c r="A53" s="280"/>
      <c r="B53" s="280"/>
      <c r="C53" s="280"/>
      <c r="D53" s="280"/>
    </row>
    <row r="54" spans="1:11" x14ac:dyDescent="0.2">
      <c r="A54" s="280"/>
      <c r="B54" s="280"/>
      <c r="C54" s="280"/>
      <c r="D54" s="280"/>
    </row>
    <row r="55" spans="1:11" x14ac:dyDescent="0.2">
      <c r="A55" s="280"/>
      <c r="B55" s="280"/>
      <c r="C55" s="280"/>
      <c r="D55" s="280"/>
    </row>
    <row r="56" spans="1:11" x14ac:dyDescent="0.2">
      <c r="A56" s="280"/>
      <c r="B56" s="280"/>
      <c r="C56" s="280"/>
      <c r="D56" s="280"/>
    </row>
    <row r="57" spans="1:11" ht="36" customHeight="1" x14ac:dyDescent="0.2">
      <c r="A57" s="939" t="s">
        <v>477</v>
      </c>
      <c r="B57" s="939"/>
      <c r="C57" s="939"/>
      <c r="D57" s="939"/>
      <c r="E57" s="422"/>
      <c r="F57" s="422"/>
      <c r="G57" s="422"/>
      <c r="H57" s="422"/>
      <c r="I57" s="422"/>
      <c r="J57" s="422"/>
      <c r="K57" s="422"/>
    </row>
    <row r="58" spans="1:11" ht="22.5" customHeight="1" x14ac:dyDescent="0.25">
      <c r="A58" s="266"/>
      <c r="B58" s="270"/>
      <c r="C58" s="270"/>
      <c r="D58" s="266"/>
      <c r="E58" s="266"/>
      <c r="F58" s="266"/>
      <c r="G58" s="430"/>
      <c r="H58" s="267"/>
      <c r="I58" s="266"/>
      <c r="J58" s="266"/>
      <c r="K58" s="266"/>
    </row>
    <row r="59" spans="1:11" ht="15" x14ac:dyDescent="0.25">
      <c r="A59" s="266"/>
      <c r="B59" s="270"/>
      <c r="C59" s="270"/>
      <c r="D59" s="266"/>
      <c r="E59" s="266"/>
      <c r="F59" s="266"/>
      <c r="G59" s="272"/>
      <c r="H59" s="267"/>
      <c r="I59" s="266"/>
      <c r="J59" s="266"/>
      <c r="K59" s="266"/>
    </row>
    <row r="60" spans="1:11" ht="15" x14ac:dyDescent="0.25">
      <c r="A60" s="266"/>
      <c r="B60" s="270"/>
      <c r="C60" s="270"/>
      <c r="D60" s="266"/>
      <c r="E60" s="266"/>
      <c r="F60" s="266"/>
      <c r="G60" s="272"/>
      <c r="H60" s="267"/>
      <c r="I60" s="266"/>
      <c r="J60" s="266"/>
      <c r="K60" s="266"/>
    </row>
    <row r="61" spans="1:11" ht="15" x14ac:dyDescent="0.25">
      <c r="A61" s="266"/>
      <c r="B61" s="270"/>
      <c r="C61" s="270"/>
      <c r="D61" s="267"/>
      <c r="E61" s="267"/>
      <c r="F61" s="267"/>
      <c r="G61" s="267"/>
      <c r="H61" s="267"/>
      <c r="I61" s="266"/>
      <c r="J61" s="266"/>
      <c r="K61" s="266"/>
    </row>
    <row r="62" spans="1:11" ht="15" x14ac:dyDescent="0.25">
      <c r="A62" s="266"/>
      <c r="B62" s="270"/>
      <c r="C62" s="270"/>
      <c r="D62" s="266"/>
      <c r="E62" s="266"/>
      <c r="F62" s="266"/>
      <c r="G62" s="266"/>
      <c r="H62" s="266"/>
      <c r="I62" s="266"/>
      <c r="J62" s="266"/>
      <c r="K62" s="266"/>
    </row>
    <row r="63" spans="1:11" ht="15" x14ac:dyDescent="0.25">
      <c r="A63" s="266"/>
      <c r="B63" s="270"/>
      <c r="C63" s="270"/>
      <c r="D63" s="266"/>
      <c r="E63" s="266"/>
      <c r="F63" s="266"/>
      <c r="G63" s="266"/>
      <c r="H63" s="266"/>
      <c r="I63" s="266"/>
      <c r="J63" s="266"/>
      <c r="K63" s="266"/>
    </row>
    <row r="64" spans="1:11" ht="15" x14ac:dyDescent="0.25">
      <c r="A64" s="266"/>
      <c r="B64" s="270"/>
      <c r="C64" s="270"/>
      <c r="D64" s="266"/>
      <c r="E64" s="266"/>
      <c r="F64" s="266"/>
      <c r="G64" s="266"/>
      <c r="H64" s="266"/>
      <c r="I64" s="266"/>
      <c r="J64" s="266"/>
      <c r="K64" s="266"/>
    </row>
    <row r="65" spans="1:11" ht="15" x14ac:dyDescent="0.25">
      <c r="A65" s="266"/>
      <c r="B65" s="270"/>
      <c r="C65" s="270"/>
      <c r="D65" s="266"/>
      <c r="E65" s="266"/>
      <c r="F65" s="266"/>
      <c r="G65" s="266"/>
      <c r="H65" s="266"/>
      <c r="I65" s="266"/>
      <c r="J65" s="266"/>
      <c r="K65" s="266"/>
    </row>
    <row r="66" spans="1:11" x14ac:dyDescent="0.2">
      <c r="A66" s="280"/>
      <c r="B66" s="280"/>
      <c r="C66" s="280"/>
      <c r="D66" s="280"/>
    </row>
    <row r="67" spans="1:11" x14ac:dyDescent="0.2">
      <c r="A67" s="280"/>
      <c r="B67" s="280"/>
      <c r="C67" s="280"/>
      <c r="D67" s="280"/>
    </row>
    <row r="68" spans="1:11" x14ac:dyDescent="0.2">
      <c r="A68" s="280"/>
      <c r="B68" s="280"/>
      <c r="C68" s="280"/>
      <c r="D68" s="280"/>
    </row>
    <row r="70" spans="1:11" ht="56.25" customHeight="1" x14ac:dyDescent="0.2">
      <c r="A70" s="939" t="s">
        <v>478</v>
      </c>
      <c r="B70" s="939"/>
      <c r="C70" s="939"/>
      <c r="D70" s="939"/>
      <c r="E70" s="279"/>
      <c r="F70" s="279"/>
      <c r="G70" s="279"/>
      <c r="H70" s="279"/>
      <c r="I70" s="279"/>
      <c r="J70" s="279"/>
      <c r="K70" s="279"/>
    </row>
    <row r="71" spans="1:11" ht="37.5" customHeight="1" x14ac:dyDescent="0.2">
      <c r="A71" s="939" t="s">
        <v>479</v>
      </c>
      <c r="B71" s="939"/>
      <c r="C71" s="939"/>
      <c r="D71" s="939"/>
      <c r="E71" s="279"/>
      <c r="F71" s="279"/>
      <c r="G71" s="279"/>
      <c r="H71" s="279"/>
      <c r="I71" s="279"/>
      <c r="J71" s="279"/>
      <c r="K71" s="279"/>
    </row>
    <row r="72" spans="1:11" ht="15" x14ac:dyDescent="0.25">
      <c r="A72" s="266"/>
      <c r="B72" s="274" t="s">
        <v>480</v>
      </c>
      <c r="C72" s="270"/>
      <c r="D72" s="266"/>
      <c r="E72" s="266"/>
      <c r="F72" s="266"/>
      <c r="G72" s="266"/>
      <c r="H72" s="266"/>
      <c r="I72" s="266"/>
      <c r="J72" s="266"/>
      <c r="K72" s="266"/>
    </row>
    <row r="73" spans="1:11" ht="15" x14ac:dyDescent="0.25">
      <c r="A73" s="266"/>
      <c r="B73" s="274" t="s">
        <v>798</v>
      </c>
      <c r="C73" s="270"/>
      <c r="D73" s="266"/>
      <c r="E73" s="266"/>
      <c r="F73" s="266"/>
      <c r="G73" s="266"/>
      <c r="H73" s="266"/>
      <c r="I73" s="266"/>
      <c r="J73" s="266"/>
      <c r="K73" s="266"/>
    </row>
    <row r="74" spans="1:11" ht="15" x14ac:dyDescent="0.25">
      <c r="A74" s="266"/>
      <c r="B74" s="274" t="s">
        <v>482</v>
      </c>
      <c r="C74" s="270"/>
      <c r="D74" s="266"/>
      <c r="E74" s="266"/>
      <c r="F74" s="266"/>
      <c r="G74" s="266"/>
      <c r="H74" s="266"/>
      <c r="I74" s="266"/>
      <c r="J74" s="266"/>
      <c r="K74" s="266"/>
    </row>
    <row r="75" spans="1:11" x14ac:dyDescent="0.2">
      <c r="B75" s="280"/>
      <c r="C75" s="280"/>
    </row>
  </sheetData>
  <mergeCells count="5">
    <mergeCell ref="A1:B1"/>
    <mergeCell ref="C1:D1"/>
    <mergeCell ref="A57:D57"/>
    <mergeCell ref="A70:D70"/>
    <mergeCell ref="A71:D71"/>
  </mergeCells>
  <printOptions horizontalCentered="1"/>
  <pageMargins left="0.51181102362204722" right="0.51181102362204722" top="0.47244094488188981" bottom="0.51181102362204722" header="0" footer="0"/>
  <pageSetup scale="93" orientation="portrait" r:id="rId1"/>
  <headerFooter alignWithMargins="0"/>
  <rowBreaks count="1" manualBreakCount="1">
    <brk id="54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theme="4"/>
  </sheetPr>
  <dimension ref="A1:H20"/>
  <sheetViews>
    <sheetView view="pageBreakPreview" topLeftCell="A7" zoomScale="90" zoomScaleNormal="100" zoomScaleSheetLayoutView="90" workbookViewId="0">
      <selection activeCell="B24" sqref="B24"/>
    </sheetView>
  </sheetViews>
  <sheetFormatPr baseColWidth="10" defaultColWidth="11.42578125" defaultRowHeight="12.75" x14ac:dyDescent="0.2"/>
  <cols>
    <col min="1" max="1" width="68.42578125" style="2" customWidth="1"/>
    <col min="2" max="2" width="54.140625" style="2" customWidth="1"/>
    <col min="3" max="3" width="53.28515625" style="2" customWidth="1"/>
    <col min="4" max="4" width="23.140625" style="2" customWidth="1"/>
    <col min="5" max="5" width="40.85546875" style="2" customWidth="1"/>
    <col min="6" max="16384" width="11.42578125" style="2"/>
  </cols>
  <sheetData>
    <row r="1" spans="1:8" ht="19.5" thickBot="1" x14ac:dyDescent="0.25">
      <c r="A1" s="871" t="s">
        <v>18</v>
      </c>
      <c r="B1" s="872"/>
      <c r="C1" s="68" t="s">
        <v>8</v>
      </c>
    </row>
    <row r="2" spans="1:8" s="55" customFormat="1" ht="19.5" thickBot="1" x14ac:dyDescent="0.25">
      <c r="A2" s="72"/>
      <c r="B2" s="72"/>
      <c r="C2" s="54"/>
    </row>
    <row r="3" spans="1:8" ht="27" customHeight="1" thickBot="1" x14ac:dyDescent="0.25">
      <c r="A3" s="873" t="s">
        <v>19</v>
      </c>
      <c r="B3" s="874"/>
      <c r="C3" s="874"/>
      <c r="D3" s="31"/>
      <c r="E3" s="31"/>
    </row>
    <row r="4" spans="1:8" ht="16.5" customHeight="1" thickBot="1" x14ac:dyDescent="0.25">
      <c r="A4" s="32" t="s">
        <v>20</v>
      </c>
      <c r="B4" s="32" t="s">
        <v>21</v>
      </c>
      <c r="C4" s="32" t="s">
        <v>22</v>
      </c>
      <c r="D4" s="31"/>
      <c r="E4" s="31"/>
    </row>
    <row r="5" spans="1:8" ht="53.25" customHeight="1" thickBot="1" x14ac:dyDescent="0.25">
      <c r="A5" s="220" t="s">
        <v>23</v>
      </c>
      <c r="B5" s="221" t="s">
        <v>24</v>
      </c>
      <c r="C5" s="222" t="s">
        <v>25</v>
      </c>
      <c r="D5" s="30"/>
      <c r="E5" s="870"/>
      <c r="F5" s="6"/>
      <c r="G5" s="6"/>
      <c r="H5" s="6"/>
    </row>
    <row r="6" spans="1:8" ht="39.950000000000003" customHeight="1" x14ac:dyDescent="0.2">
      <c r="A6" s="69"/>
      <c r="B6" s="70"/>
      <c r="C6" s="71"/>
      <c r="D6" s="10"/>
      <c r="E6" s="870"/>
      <c r="F6" s="6"/>
      <c r="G6" s="6"/>
      <c r="H6" s="6"/>
    </row>
    <row r="7" spans="1:8" ht="39.950000000000003" customHeight="1" x14ac:dyDescent="0.2">
      <c r="A7" s="58"/>
      <c r="B7" s="56"/>
      <c r="C7" s="59"/>
      <c r="D7" s="10"/>
      <c r="E7" s="870"/>
      <c r="F7" s="6"/>
      <c r="G7" s="6"/>
      <c r="H7" s="6"/>
    </row>
    <row r="8" spans="1:8" ht="39.950000000000003" customHeight="1" x14ac:dyDescent="0.2">
      <c r="A8" s="60"/>
      <c r="B8" s="56"/>
      <c r="C8" s="59"/>
      <c r="D8" s="11"/>
      <c r="E8" s="870"/>
      <c r="F8" s="6"/>
      <c r="G8" s="6"/>
      <c r="H8" s="6"/>
    </row>
    <row r="9" spans="1:8" ht="32.25" customHeight="1" x14ac:dyDescent="0.2">
      <c r="A9" s="60"/>
      <c r="B9" s="56"/>
      <c r="C9" s="59"/>
      <c r="D9" s="12"/>
      <c r="E9" s="870"/>
      <c r="F9" s="6"/>
      <c r="G9" s="6"/>
      <c r="H9" s="6"/>
    </row>
    <row r="10" spans="1:8" ht="39.950000000000003" customHeight="1" x14ac:dyDescent="0.2">
      <c r="A10" s="61"/>
      <c r="B10" s="56"/>
      <c r="C10" s="59"/>
      <c r="D10" s="6"/>
      <c r="E10" s="6"/>
      <c r="F10" s="6"/>
      <c r="G10" s="6"/>
      <c r="H10" s="6"/>
    </row>
    <row r="11" spans="1:8" ht="39.950000000000003" customHeight="1" x14ac:dyDescent="0.2">
      <c r="A11" s="60"/>
      <c r="B11" s="56"/>
      <c r="C11" s="59"/>
      <c r="D11" s="6"/>
      <c r="E11" s="6"/>
      <c r="F11" s="6"/>
      <c r="G11" s="6"/>
      <c r="H11" s="6"/>
    </row>
    <row r="12" spans="1:8" ht="39.950000000000003" customHeight="1" x14ac:dyDescent="0.2">
      <c r="A12" s="62"/>
      <c r="B12" s="57"/>
      <c r="C12" s="63"/>
      <c r="D12" s="6"/>
      <c r="E12" s="6"/>
      <c r="F12" s="6"/>
      <c r="G12" s="6"/>
      <c r="H12" s="6"/>
    </row>
    <row r="13" spans="1:8" ht="39.950000000000003" customHeight="1" x14ac:dyDescent="0.2">
      <c r="A13" s="62"/>
      <c r="B13" s="57"/>
      <c r="C13" s="63"/>
      <c r="D13" s="6"/>
      <c r="E13" s="6"/>
      <c r="F13" s="6"/>
      <c r="G13" s="6"/>
      <c r="H13" s="6"/>
    </row>
    <row r="14" spans="1:8" ht="39.950000000000003" customHeight="1" thickBot="1" x14ac:dyDescent="0.25">
      <c r="A14" s="64"/>
      <c r="B14" s="65"/>
      <c r="C14" s="66"/>
      <c r="D14" s="6"/>
      <c r="E14" s="6"/>
      <c r="F14" s="6"/>
      <c r="G14" s="6"/>
      <c r="H14" s="6"/>
    </row>
    <row r="15" spans="1:8" ht="10.5" customHeight="1" thickBot="1" x14ac:dyDescent="0.25">
      <c r="A15" s="3"/>
      <c r="B15" s="4"/>
      <c r="C15" s="4"/>
      <c r="D15" s="6"/>
      <c r="E15" s="6"/>
      <c r="F15" s="6"/>
      <c r="G15" s="6"/>
      <c r="H15" s="6"/>
    </row>
    <row r="16" spans="1:8" ht="24.75" customHeight="1" thickBot="1" x14ac:dyDescent="0.25">
      <c r="A16" s="402" t="s">
        <v>26</v>
      </c>
      <c r="B16" s="67"/>
      <c r="C16" s="67"/>
      <c r="D16" s="31"/>
      <c r="E16" s="31"/>
    </row>
    <row r="17" spans="1:5" ht="133.5" customHeight="1" thickBot="1" x14ac:dyDescent="0.25">
      <c r="A17" s="223" t="s">
        <v>27</v>
      </c>
      <c r="B17" s="406" t="s">
        <v>28</v>
      </c>
      <c r="C17" s="407" t="s">
        <v>29</v>
      </c>
      <c r="D17" s="31"/>
      <c r="E17" s="31"/>
    </row>
    <row r="18" spans="1:5" ht="73.5" customHeight="1" x14ac:dyDescent="0.2">
      <c r="A18" s="867" t="s">
        <v>30</v>
      </c>
      <c r="B18" s="868"/>
      <c r="C18" s="869"/>
    </row>
    <row r="19" spans="1:5" ht="15.75" x14ac:dyDescent="0.2">
      <c r="A19" s="403" t="s">
        <v>31</v>
      </c>
      <c r="B19" s="404"/>
      <c r="C19" s="405"/>
    </row>
    <row r="20" spans="1:5" ht="15.75" x14ac:dyDescent="0.2">
      <c r="A20" s="864" t="s">
        <v>32</v>
      </c>
      <c r="B20" s="865"/>
      <c r="C20" s="866"/>
    </row>
  </sheetData>
  <mergeCells count="5">
    <mergeCell ref="A20:C20"/>
    <mergeCell ref="A18:C18"/>
    <mergeCell ref="E5:E9"/>
    <mergeCell ref="A1:B1"/>
    <mergeCell ref="A3:C3"/>
  </mergeCells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4"/>
  </sheetPr>
  <dimension ref="A1:P20"/>
  <sheetViews>
    <sheetView view="pageBreakPreview" zoomScaleNormal="100" zoomScaleSheetLayoutView="100" workbookViewId="0">
      <selection activeCell="D11" sqref="D11:D12"/>
    </sheetView>
  </sheetViews>
  <sheetFormatPr baseColWidth="10" defaultColWidth="11.42578125" defaultRowHeight="12.75" x14ac:dyDescent="0.2"/>
  <cols>
    <col min="1" max="1" width="4.42578125" style="2" bestFit="1" customWidth="1"/>
    <col min="2" max="2" width="39.140625" style="2" customWidth="1"/>
    <col min="3" max="3" width="18.42578125" style="2" customWidth="1"/>
    <col min="4" max="4" width="22.5703125" style="2" customWidth="1"/>
    <col min="5" max="5" width="23.85546875" style="2" customWidth="1"/>
    <col min="6" max="6" width="19.140625" style="2" customWidth="1"/>
    <col min="7" max="7" width="40.42578125" style="2" customWidth="1"/>
    <col min="8" max="8" width="30.42578125" style="2" customWidth="1"/>
    <col min="9" max="9" width="23.140625" style="2" customWidth="1"/>
    <col min="10" max="10" width="40.85546875" style="2" customWidth="1"/>
    <col min="11" max="16384" width="11.42578125" style="2"/>
  </cols>
  <sheetData>
    <row r="1" spans="1:16" ht="29.25" customHeight="1" thickBot="1" x14ac:dyDescent="0.25">
      <c r="A1" s="875" t="s">
        <v>33</v>
      </c>
      <c r="B1" s="876"/>
      <c r="C1" s="876"/>
      <c r="D1" s="876"/>
      <c r="E1" s="876"/>
      <c r="F1" s="877"/>
      <c r="G1" s="92" t="s">
        <v>9</v>
      </c>
      <c r="H1" s="9"/>
    </row>
    <row r="2" spans="1:16" s="55" customFormat="1" ht="14.25" customHeight="1" thickBot="1" x14ac:dyDescent="0.25">
      <c r="B2" s="72"/>
      <c r="C2" s="72"/>
      <c r="D2" s="72"/>
      <c r="E2" s="72"/>
      <c r="F2" s="72"/>
      <c r="G2" s="73"/>
      <c r="H2" s="74"/>
    </row>
    <row r="3" spans="1:16" ht="27" customHeight="1" thickBot="1" x14ac:dyDescent="0.25">
      <c r="A3" s="873" t="s">
        <v>19</v>
      </c>
      <c r="B3" s="874"/>
      <c r="C3" s="874"/>
      <c r="D3" s="874"/>
      <c r="E3" s="874"/>
      <c r="F3" s="874"/>
      <c r="G3" s="878"/>
    </row>
    <row r="4" spans="1:16" ht="13.5" thickBot="1" x14ac:dyDescent="0.25">
      <c r="B4" s="3"/>
      <c r="C4" s="4"/>
      <c r="D4" s="4"/>
      <c r="E4" s="4"/>
      <c r="F4" s="4"/>
      <c r="G4" s="4"/>
      <c r="H4" s="6"/>
      <c r="I4" s="6"/>
      <c r="J4" s="6"/>
      <c r="K4" s="6"/>
      <c r="L4" s="6"/>
      <c r="M4" s="6"/>
    </row>
    <row r="5" spans="1:16" s="17" customFormat="1" ht="15.75" customHeight="1" thickBot="1" x14ac:dyDescent="0.25">
      <c r="A5" s="879" t="s">
        <v>34</v>
      </c>
      <c r="B5" s="880"/>
      <c r="C5" s="75"/>
      <c r="D5" s="75"/>
      <c r="E5" s="75"/>
      <c r="F5" s="75"/>
      <c r="G5" s="75"/>
      <c r="H5" s="53"/>
      <c r="I5" s="53"/>
      <c r="J5" s="53"/>
      <c r="K5" s="53"/>
      <c r="L5" s="53"/>
      <c r="M5" s="53"/>
      <c r="N5" s="53"/>
    </row>
    <row r="6" spans="1:16" s="17" customFormat="1" ht="20.25" customHeight="1" x14ac:dyDescent="0.2">
      <c r="A6" s="881" t="s">
        <v>35</v>
      </c>
      <c r="B6" s="881"/>
      <c r="C6" s="882"/>
      <c r="D6" s="882"/>
      <c r="E6" s="882"/>
      <c r="F6" s="882"/>
      <c r="G6" s="882"/>
      <c r="I6" s="19"/>
      <c r="J6" s="19"/>
      <c r="K6" s="19"/>
      <c r="L6" s="19"/>
      <c r="M6" s="19"/>
      <c r="N6" s="19"/>
      <c r="O6" s="1"/>
      <c r="P6" s="1"/>
    </row>
    <row r="7" spans="1:16" ht="13.5" thickBot="1" x14ac:dyDescent="0.25">
      <c r="B7" s="5"/>
      <c r="C7" s="5"/>
      <c r="D7" s="5"/>
      <c r="E7" s="5"/>
      <c r="F7" s="5"/>
      <c r="G7" s="5"/>
      <c r="H7" s="5"/>
    </row>
    <row r="8" spans="1:16" s="24" customFormat="1" ht="67.5" customHeight="1" thickBot="1" x14ac:dyDescent="0.25">
      <c r="A8" s="224" t="s">
        <v>36</v>
      </c>
      <c r="B8" s="381" t="s">
        <v>37</v>
      </c>
      <c r="C8" s="382" t="s">
        <v>38</v>
      </c>
      <c r="D8" s="383" t="s">
        <v>39</v>
      </c>
      <c r="E8" s="384" t="s">
        <v>40</v>
      </c>
      <c r="F8" s="225" t="s">
        <v>41</v>
      </c>
      <c r="G8" s="226" t="s">
        <v>42</v>
      </c>
      <c r="H8" s="76"/>
    </row>
    <row r="9" spans="1:16" s="25" customFormat="1" ht="39.950000000000003" customHeight="1" x14ac:dyDescent="0.25">
      <c r="A9" s="84"/>
      <c r="B9" s="89"/>
      <c r="C9" s="86"/>
      <c r="D9" s="77"/>
      <c r="E9" s="77"/>
      <c r="F9" s="77"/>
      <c r="G9" s="85"/>
    </row>
    <row r="10" spans="1:16" s="25" customFormat="1" ht="39.950000000000003" customHeight="1" x14ac:dyDescent="0.25">
      <c r="A10" s="84"/>
      <c r="B10" s="89"/>
      <c r="C10" s="86"/>
      <c r="D10" s="77"/>
      <c r="E10" s="77"/>
      <c r="F10" s="77"/>
      <c r="G10" s="85"/>
    </row>
    <row r="11" spans="1:16" s="25" customFormat="1" ht="39.950000000000003" customHeight="1" x14ac:dyDescent="0.25">
      <c r="A11" s="84"/>
      <c r="B11" s="89"/>
      <c r="C11" s="86"/>
      <c r="D11" s="77"/>
      <c r="E11" s="77"/>
      <c r="F11" s="77"/>
      <c r="G11" s="85"/>
    </row>
    <row r="12" spans="1:16" s="25" customFormat="1" ht="39.950000000000003" customHeight="1" x14ac:dyDescent="0.25">
      <c r="A12" s="84"/>
      <c r="B12" s="89"/>
      <c r="C12" s="86"/>
      <c r="D12" s="77"/>
      <c r="E12" s="77"/>
      <c r="F12" s="77"/>
      <c r="G12" s="85"/>
    </row>
    <row r="13" spans="1:16" s="25" customFormat="1" ht="39.950000000000003" customHeight="1" x14ac:dyDescent="0.25">
      <c r="A13" s="84"/>
      <c r="B13" s="89"/>
      <c r="C13" s="86"/>
      <c r="D13" s="77"/>
      <c r="E13" s="77"/>
      <c r="F13" s="77"/>
      <c r="G13" s="85"/>
    </row>
    <row r="14" spans="1:16" s="25" customFormat="1" ht="39.950000000000003" customHeight="1" x14ac:dyDescent="0.25">
      <c r="A14" s="84"/>
      <c r="B14" s="89"/>
      <c r="C14" s="86"/>
      <c r="D14" s="77"/>
      <c r="E14" s="77"/>
      <c r="F14" s="77"/>
      <c r="G14" s="85"/>
    </row>
    <row r="15" spans="1:16" s="25" customFormat="1" ht="39.950000000000003" customHeight="1" x14ac:dyDescent="0.25">
      <c r="A15" s="84"/>
      <c r="B15" s="89"/>
      <c r="C15" s="86"/>
      <c r="D15" s="77"/>
      <c r="E15" s="77"/>
      <c r="F15" s="77"/>
      <c r="G15" s="85"/>
    </row>
    <row r="16" spans="1:16" s="25" customFormat="1" ht="39.950000000000003" customHeight="1" x14ac:dyDescent="0.25">
      <c r="A16" s="84"/>
      <c r="B16" s="89"/>
      <c r="C16" s="86"/>
      <c r="D16" s="77"/>
      <c r="E16" s="77"/>
      <c r="F16" s="77"/>
      <c r="G16" s="85"/>
    </row>
    <row r="17" spans="1:7" s="25" customFormat="1" ht="39.950000000000003" customHeight="1" x14ac:dyDescent="0.25">
      <c r="A17" s="80"/>
      <c r="B17" s="90"/>
      <c r="C17" s="87"/>
      <c r="D17" s="78"/>
      <c r="E17" s="78"/>
      <c r="F17" s="78"/>
      <c r="G17" s="81"/>
    </row>
    <row r="18" spans="1:7" s="25" customFormat="1" ht="39.950000000000003" customHeight="1" x14ac:dyDescent="0.25">
      <c r="A18" s="80"/>
      <c r="B18" s="90"/>
      <c r="C18" s="87"/>
      <c r="D18" s="78"/>
      <c r="E18" s="78"/>
      <c r="F18" s="78"/>
      <c r="G18" s="81"/>
    </row>
    <row r="19" spans="1:7" s="25" customFormat="1" ht="39.950000000000003" customHeight="1" x14ac:dyDescent="0.25">
      <c r="A19" s="80"/>
      <c r="B19" s="90"/>
      <c r="C19" s="87"/>
      <c r="D19" s="78"/>
      <c r="E19" s="78"/>
      <c r="F19" s="78"/>
      <c r="G19" s="81"/>
    </row>
    <row r="20" spans="1:7" s="25" customFormat="1" ht="39.950000000000003" customHeight="1" thickBot="1" x14ac:dyDescent="0.3">
      <c r="A20" s="82"/>
      <c r="B20" s="91"/>
      <c r="C20" s="88"/>
      <c r="D20" s="79"/>
      <c r="E20" s="79"/>
      <c r="F20" s="79"/>
      <c r="G20" s="83"/>
    </row>
  </sheetData>
  <mergeCells count="4">
    <mergeCell ref="A1:F1"/>
    <mergeCell ref="A3:G3"/>
    <mergeCell ref="A5:B5"/>
    <mergeCell ref="A6:G6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0070C0"/>
    <pageSetUpPr fitToPage="1"/>
  </sheetPr>
  <dimension ref="A1:W69"/>
  <sheetViews>
    <sheetView topLeftCell="A2" zoomScale="60" zoomScaleNormal="60" workbookViewId="0">
      <pane xSplit="4" ySplit="2" topLeftCell="E4" activePane="bottomRight" state="frozen"/>
      <selection activeCell="D11" sqref="D11:D12"/>
      <selection pane="topRight" activeCell="D11" sqref="D11:D12"/>
      <selection pane="bottomLeft" activeCell="D11" sqref="D11:D12"/>
      <selection pane="bottomRight" activeCell="D11" sqref="D11:D12"/>
    </sheetView>
  </sheetViews>
  <sheetFormatPr baseColWidth="10" defaultColWidth="11.42578125" defaultRowHeight="15.75" x14ac:dyDescent="0.25"/>
  <cols>
    <col min="1" max="1" width="29.42578125" style="14" customWidth="1"/>
    <col min="2" max="2" width="28.28515625" style="14" customWidth="1"/>
    <col min="3" max="3" width="25.42578125" style="347" customWidth="1"/>
    <col min="4" max="4" width="51.85546875" style="347" customWidth="1"/>
    <col min="5" max="5" width="39" style="348" customWidth="1"/>
    <col min="6" max="7" width="39" style="347" customWidth="1"/>
    <col min="8" max="8" width="29.85546875" style="349" customWidth="1"/>
    <col min="9" max="9" width="29.85546875" style="347" customWidth="1"/>
    <col min="10" max="10" width="22.5703125" style="14" customWidth="1"/>
    <col min="11" max="13" width="29.85546875" style="347" customWidth="1"/>
    <col min="14" max="14" width="24.140625" style="349" customWidth="1"/>
    <col min="15" max="15" width="18.7109375" style="350" customWidth="1"/>
    <col min="16" max="16" width="14.140625" style="350" customWidth="1"/>
    <col min="17" max="21" width="8.7109375" style="351" customWidth="1"/>
    <col min="22" max="22" width="29" style="352" customWidth="1"/>
    <col min="23" max="23" width="15.28515625" style="14" customWidth="1"/>
    <col min="24" max="16384" width="11.42578125" style="14"/>
  </cols>
  <sheetData>
    <row r="1" spans="1:23" ht="42" customHeight="1" x14ac:dyDescent="0.25"/>
    <row r="2" spans="1:23" ht="54.75" customHeight="1" thickBot="1" x14ac:dyDescent="0.25">
      <c r="A2" s="883" t="s">
        <v>43</v>
      </c>
      <c r="B2" s="884"/>
      <c r="C2" s="884"/>
      <c r="D2" s="884"/>
      <c r="E2" s="884"/>
      <c r="F2" s="884"/>
      <c r="G2" s="884"/>
      <c r="H2" s="885" t="s">
        <v>44</v>
      </c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  <c r="V2" s="885"/>
    </row>
    <row r="3" spans="1:23" s="346" customFormat="1" ht="88.5" customHeight="1" thickBot="1" x14ac:dyDescent="0.35">
      <c r="A3" s="316" t="s">
        <v>45</v>
      </c>
      <c r="B3" s="316" t="s">
        <v>46</v>
      </c>
      <c r="C3" s="316" t="s">
        <v>47</v>
      </c>
      <c r="D3" s="316" t="s">
        <v>48</v>
      </c>
      <c r="E3" s="317" t="s">
        <v>49</v>
      </c>
      <c r="F3" s="316" t="s">
        <v>50</v>
      </c>
      <c r="G3" s="316" t="s">
        <v>51</v>
      </c>
      <c r="H3" s="318" t="s">
        <v>52</v>
      </c>
      <c r="I3" s="318" t="s">
        <v>53</v>
      </c>
      <c r="J3" s="318" t="s">
        <v>54</v>
      </c>
      <c r="K3" s="318" t="s">
        <v>55</v>
      </c>
      <c r="L3" s="318" t="s">
        <v>56</v>
      </c>
      <c r="M3" s="318" t="s">
        <v>57</v>
      </c>
      <c r="N3" s="318" t="s">
        <v>58</v>
      </c>
      <c r="O3" s="318" t="s">
        <v>59</v>
      </c>
      <c r="P3" s="318" t="s">
        <v>60</v>
      </c>
      <c r="Q3" s="318">
        <v>2020</v>
      </c>
      <c r="R3" s="318">
        <v>2021</v>
      </c>
      <c r="S3" s="318">
        <v>2022</v>
      </c>
      <c r="T3" s="318">
        <v>2023</v>
      </c>
      <c r="U3" s="318">
        <v>2024</v>
      </c>
      <c r="V3" s="318" t="s">
        <v>61</v>
      </c>
      <c r="W3" s="14"/>
    </row>
    <row r="4" spans="1:23" ht="183.75" customHeight="1" x14ac:dyDescent="0.2">
      <c r="A4" s="319" t="s">
        <v>62</v>
      </c>
      <c r="B4" s="320" t="s">
        <v>63</v>
      </c>
      <c r="C4" s="321" t="s">
        <v>64</v>
      </c>
      <c r="D4" s="426" t="s">
        <v>65</v>
      </c>
      <c r="E4" s="322" t="s">
        <v>66</v>
      </c>
      <c r="F4" s="426" t="s">
        <v>67</v>
      </c>
      <c r="G4" s="426" t="s">
        <v>68</v>
      </c>
      <c r="H4" s="427" t="s">
        <v>69</v>
      </c>
      <c r="I4" s="427" t="s">
        <v>70</v>
      </c>
      <c r="J4" s="426" t="s">
        <v>71</v>
      </c>
      <c r="K4" s="426" t="s">
        <v>72</v>
      </c>
      <c r="L4" s="426" t="s">
        <v>73</v>
      </c>
      <c r="M4" s="426" t="s">
        <v>74</v>
      </c>
      <c r="N4" s="429" t="s">
        <v>75</v>
      </c>
      <c r="O4" s="323" t="s">
        <v>76</v>
      </c>
      <c r="P4" s="323" t="s">
        <v>77</v>
      </c>
      <c r="Q4" s="324">
        <v>3.7</v>
      </c>
      <c r="R4" s="324">
        <v>4.5</v>
      </c>
      <c r="S4" s="324">
        <v>5</v>
      </c>
      <c r="T4" s="324">
        <v>5.5</v>
      </c>
      <c r="U4" s="324">
        <v>6</v>
      </c>
      <c r="V4" s="323" t="s">
        <v>78</v>
      </c>
    </row>
    <row r="5" spans="1:23" ht="171" customHeight="1" x14ac:dyDescent="0.2">
      <c r="A5" s="319" t="s">
        <v>62</v>
      </c>
      <c r="B5" s="320" t="s">
        <v>63</v>
      </c>
      <c r="C5" s="321" t="s">
        <v>64</v>
      </c>
      <c r="D5" s="426" t="s">
        <v>65</v>
      </c>
      <c r="E5" s="322" t="s">
        <v>66</v>
      </c>
      <c r="F5" s="426" t="s">
        <v>67</v>
      </c>
      <c r="G5" s="426" t="s">
        <v>79</v>
      </c>
      <c r="H5" s="427" t="s">
        <v>80</v>
      </c>
      <c r="I5" s="427" t="s">
        <v>70</v>
      </c>
      <c r="J5" s="426" t="s">
        <v>71</v>
      </c>
      <c r="K5" s="323" t="s">
        <v>81</v>
      </c>
      <c r="L5" s="426" t="s">
        <v>73</v>
      </c>
      <c r="M5" s="426" t="s">
        <v>82</v>
      </c>
      <c r="N5" s="429" t="s">
        <v>83</v>
      </c>
      <c r="O5" s="323" t="s">
        <v>84</v>
      </c>
      <c r="P5" s="323" t="s">
        <v>85</v>
      </c>
      <c r="Q5" s="324">
        <v>98</v>
      </c>
      <c r="R5" s="324">
        <v>95</v>
      </c>
      <c r="S5" s="324">
        <v>92</v>
      </c>
      <c r="T5" s="324">
        <v>90</v>
      </c>
      <c r="U5" s="324">
        <v>89</v>
      </c>
      <c r="V5" s="323" t="s">
        <v>78</v>
      </c>
    </row>
    <row r="6" spans="1:23" ht="180.75" customHeight="1" x14ac:dyDescent="0.2">
      <c r="A6" s="319" t="s">
        <v>62</v>
      </c>
      <c r="B6" s="320" t="s">
        <v>63</v>
      </c>
      <c r="C6" s="325" t="s">
        <v>64</v>
      </c>
      <c r="D6" s="426" t="s">
        <v>65</v>
      </c>
      <c r="E6" s="322" t="s">
        <v>66</v>
      </c>
      <c r="F6" s="426" t="s">
        <v>67</v>
      </c>
      <c r="G6" s="426" t="s">
        <v>68</v>
      </c>
      <c r="H6" s="326" t="s">
        <v>86</v>
      </c>
      <c r="I6" s="427" t="s">
        <v>70</v>
      </c>
      <c r="J6" s="426" t="s">
        <v>71</v>
      </c>
      <c r="K6" s="323" t="s">
        <v>87</v>
      </c>
      <c r="L6" s="323" t="s">
        <v>73</v>
      </c>
      <c r="M6" s="323" t="s">
        <v>88</v>
      </c>
      <c r="N6" s="424" t="s">
        <v>75</v>
      </c>
      <c r="O6" s="323" t="s">
        <v>89</v>
      </c>
      <c r="P6" s="323" t="s">
        <v>85</v>
      </c>
      <c r="Q6" s="324">
        <v>95</v>
      </c>
      <c r="R6" s="324">
        <v>92</v>
      </c>
      <c r="S6" s="324">
        <v>89</v>
      </c>
      <c r="T6" s="324">
        <v>85</v>
      </c>
      <c r="U6" s="324">
        <v>84</v>
      </c>
      <c r="V6" s="323" t="s">
        <v>78</v>
      </c>
    </row>
    <row r="7" spans="1:23" ht="238.5" customHeight="1" x14ac:dyDescent="0.2">
      <c r="A7" s="319" t="s">
        <v>62</v>
      </c>
      <c r="B7" s="320" t="s">
        <v>63</v>
      </c>
      <c r="C7" s="325" t="s">
        <v>64</v>
      </c>
      <c r="D7" s="323" t="s">
        <v>90</v>
      </c>
      <c r="E7" s="327" t="s">
        <v>91</v>
      </c>
      <c r="F7" s="328" t="s">
        <v>92</v>
      </c>
      <c r="G7" s="328" t="s">
        <v>93</v>
      </c>
      <c r="H7" s="326" t="s">
        <v>94</v>
      </c>
      <c r="I7" s="427" t="s">
        <v>70</v>
      </c>
      <c r="J7" s="426" t="s">
        <v>71</v>
      </c>
      <c r="K7" s="323" t="s">
        <v>95</v>
      </c>
      <c r="L7" s="328" t="s">
        <v>73</v>
      </c>
      <c r="M7" s="328" t="s">
        <v>96</v>
      </c>
      <c r="N7" s="424" t="s">
        <v>75</v>
      </c>
      <c r="O7" s="323" t="s">
        <v>97</v>
      </c>
      <c r="P7" s="323" t="s">
        <v>98</v>
      </c>
      <c r="Q7" s="324">
        <v>68</v>
      </c>
      <c r="R7" s="324">
        <v>67</v>
      </c>
      <c r="S7" s="324">
        <v>65</v>
      </c>
      <c r="T7" s="324">
        <v>63.5</v>
      </c>
      <c r="U7" s="324">
        <v>62</v>
      </c>
      <c r="V7" s="323" t="s">
        <v>78</v>
      </c>
    </row>
    <row r="8" spans="1:23" ht="129" customHeight="1" x14ac:dyDescent="0.2">
      <c r="A8" s="319" t="s">
        <v>99</v>
      </c>
      <c r="B8" s="320" t="s">
        <v>100</v>
      </c>
      <c r="C8" s="325" t="s">
        <v>101</v>
      </c>
      <c r="D8" s="323" t="s">
        <v>102</v>
      </c>
      <c r="E8" s="327" t="s">
        <v>103</v>
      </c>
      <c r="F8" s="328" t="s">
        <v>104</v>
      </c>
      <c r="G8" s="328" t="s">
        <v>105</v>
      </c>
      <c r="H8" s="326" t="s">
        <v>106</v>
      </c>
      <c r="I8" s="427" t="s">
        <v>70</v>
      </c>
      <c r="J8" s="426" t="s">
        <v>71</v>
      </c>
      <c r="K8" s="323" t="s">
        <v>107</v>
      </c>
      <c r="L8" s="328" t="s">
        <v>108</v>
      </c>
      <c r="M8" s="328" t="s">
        <v>109</v>
      </c>
      <c r="N8" s="424" t="s">
        <v>75</v>
      </c>
      <c r="O8" s="323" t="s">
        <v>110</v>
      </c>
      <c r="P8" s="323" t="s">
        <v>111</v>
      </c>
      <c r="Q8" s="324">
        <v>93.1</v>
      </c>
      <c r="R8" s="324">
        <v>93.2</v>
      </c>
      <c r="S8" s="324">
        <v>93.4</v>
      </c>
      <c r="T8" s="324">
        <v>93.5</v>
      </c>
      <c r="U8" s="324">
        <v>93.6</v>
      </c>
      <c r="V8" s="323" t="s">
        <v>112</v>
      </c>
    </row>
    <row r="9" spans="1:23" ht="234" customHeight="1" x14ac:dyDescent="0.2">
      <c r="A9" s="319" t="s">
        <v>62</v>
      </c>
      <c r="B9" s="320" t="s">
        <v>113</v>
      </c>
      <c r="C9" s="325" t="s">
        <v>64</v>
      </c>
      <c r="D9" s="426" t="s">
        <v>65</v>
      </c>
      <c r="E9" s="322" t="s">
        <v>66</v>
      </c>
      <c r="F9" s="426" t="s">
        <v>67</v>
      </c>
      <c r="G9" s="426" t="s">
        <v>114</v>
      </c>
      <c r="H9" s="326" t="s">
        <v>115</v>
      </c>
      <c r="I9" s="427" t="s">
        <v>70</v>
      </c>
      <c r="J9" s="426" t="s">
        <v>71</v>
      </c>
      <c r="K9" s="323" t="s">
        <v>116</v>
      </c>
      <c r="L9" s="323" t="s">
        <v>117</v>
      </c>
      <c r="M9" s="323" t="s">
        <v>118</v>
      </c>
      <c r="N9" s="424" t="s">
        <v>75</v>
      </c>
      <c r="O9" s="323" t="s">
        <v>119</v>
      </c>
      <c r="P9" s="323" t="s">
        <v>120</v>
      </c>
      <c r="Q9" s="324">
        <v>0.153</v>
      </c>
      <c r="R9" s="324">
        <v>0.155</v>
      </c>
      <c r="S9" s="324">
        <v>0.158</v>
      </c>
      <c r="T9" s="324">
        <v>0.16</v>
      </c>
      <c r="U9" s="324">
        <v>0.16200000000000001</v>
      </c>
      <c r="V9" s="323" t="s">
        <v>78</v>
      </c>
    </row>
    <row r="10" spans="1:23" ht="223.5" customHeight="1" x14ac:dyDescent="0.2">
      <c r="A10" s="319" t="s">
        <v>62</v>
      </c>
      <c r="B10" s="320" t="s">
        <v>113</v>
      </c>
      <c r="C10" s="325" t="s">
        <v>64</v>
      </c>
      <c r="D10" s="426" t="s">
        <v>65</v>
      </c>
      <c r="E10" s="322" t="s">
        <v>66</v>
      </c>
      <c r="F10" s="426" t="s">
        <v>67</v>
      </c>
      <c r="G10" s="426" t="s">
        <v>114</v>
      </c>
      <c r="H10" s="326" t="s">
        <v>115</v>
      </c>
      <c r="I10" s="427" t="s">
        <v>70</v>
      </c>
      <c r="J10" s="426" t="s">
        <v>71</v>
      </c>
      <c r="K10" s="323" t="s">
        <v>121</v>
      </c>
      <c r="L10" s="323" t="s">
        <v>118</v>
      </c>
      <c r="M10" s="323"/>
      <c r="N10" s="424" t="s">
        <v>75</v>
      </c>
      <c r="O10" s="323" t="s">
        <v>122</v>
      </c>
      <c r="P10" s="323" t="s">
        <v>123</v>
      </c>
      <c r="Q10" s="324">
        <v>0.67200000000000004</v>
      </c>
      <c r="R10" s="324">
        <v>0.68200000000000005</v>
      </c>
      <c r="S10" s="324">
        <v>0.69199999999999995</v>
      </c>
      <c r="T10" s="324">
        <v>0.70199999999999996</v>
      </c>
      <c r="U10" s="324">
        <v>0.71199999999999997</v>
      </c>
      <c r="V10" s="323" t="s">
        <v>78</v>
      </c>
    </row>
    <row r="11" spans="1:23" ht="162" customHeight="1" x14ac:dyDescent="0.2">
      <c r="A11" s="886" t="s">
        <v>124</v>
      </c>
      <c r="B11" s="886" t="s">
        <v>125</v>
      </c>
      <c r="C11" s="887" t="s">
        <v>126</v>
      </c>
      <c r="D11" s="889" t="s">
        <v>127</v>
      </c>
      <c r="E11" s="891" t="s">
        <v>128</v>
      </c>
      <c r="F11" s="893" t="s">
        <v>129</v>
      </c>
      <c r="G11" s="893" t="s">
        <v>130</v>
      </c>
      <c r="H11" s="889" t="s">
        <v>131</v>
      </c>
      <c r="I11" s="889" t="s">
        <v>70</v>
      </c>
      <c r="J11" s="895" t="s">
        <v>71</v>
      </c>
      <c r="K11" s="889" t="s">
        <v>132</v>
      </c>
      <c r="L11" s="895" t="s">
        <v>133</v>
      </c>
      <c r="M11" s="895" t="s">
        <v>134</v>
      </c>
      <c r="N11" s="897" t="s">
        <v>135</v>
      </c>
      <c r="O11" s="895" t="s">
        <v>136</v>
      </c>
      <c r="P11" s="895" t="s">
        <v>137</v>
      </c>
      <c r="Q11" s="895" t="s">
        <v>138</v>
      </c>
      <c r="R11" s="895" t="s">
        <v>139</v>
      </c>
      <c r="S11" s="895" t="s">
        <v>140</v>
      </c>
      <c r="T11" s="895" t="s">
        <v>141</v>
      </c>
      <c r="U11" s="895">
        <v>0.17</v>
      </c>
      <c r="V11" s="895" t="s">
        <v>78</v>
      </c>
    </row>
    <row r="12" spans="1:23" ht="67.5" hidden="1" customHeight="1" x14ac:dyDescent="0.2">
      <c r="A12" s="886"/>
      <c r="B12" s="886"/>
      <c r="C12" s="888"/>
      <c r="D12" s="890"/>
      <c r="E12" s="892"/>
      <c r="F12" s="894"/>
      <c r="G12" s="894"/>
      <c r="H12" s="890"/>
      <c r="I12" s="890"/>
      <c r="J12" s="896"/>
      <c r="K12" s="890"/>
      <c r="L12" s="896"/>
      <c r="M12" s="896"/>
      <c r="N12" s="898"/>
      <c r="O12" s="896"/>
      <c r="P12" s="896"/>
      <c r="Q12" s="896"/>
      <c r="R12" s="896"/>
      <c r="S12" s="896"/>
      <c r="T12" s="896"/>
      <c r="U12" s="896"/>
      <c r="V12" s="896"/>
    </row>
    <row r="13" spans="1:23" ht="143.25" customHeight="1" x14ac:dyDescent="0.2">
      <c r="A13" s="375" t="s">
        <v>124</v>
      </c>
      <c r="B13" s="375" t="s">
        <v>125</v>
      </c>
      <c r="C13" s="425" t="s">
        <v>126</v>
      </c>
      <c r="D13" s="425" t="s">
        <v>127</v>
      </c>
      <c r="E13" s="376" t="s">
        <v>142</v>
      </c>
      <c r="F13" s="377" t="s">
        <v>143</v>
      </c>
      <c r="G13" s="377" t="s">
        <v>144</v>
      </c>
      <c r="H13" s="425" t="s">
        <v>145</v>
      </c>
      <c r="I13" s="425" t="s">
        <v>70</v>
      </c>
      <c r="J13" s="425" t="s">
        <v>71</v>
      </c>
      <c r="K13" s="378" t="s">
        <v>146</v>
      </c>
      <c r="L13" s="425" t="s">
        <v>147</v>
      </c>
      <c r="M13" s="425" t="s">
        <v>148</v>
      </c>
      <c r="N13" s="379" t="s">
        <v>135</v>
      </c>
      <c r="O13" s="425" t="s">
        <v>136</v>
      </c>
      <c r="P13" s="425" t="s">
        <v>137</v>
      </c>
      <c r="Q13" s="425" t="s">
        <v>138</v>
      </c>
      <c r="R13" s="425" t="s">
        <v>139</v>
      </c>
      <c r="S13" s="425" t="s">
        <v>140</v>
      </c>
      <c r="T13" s="425" t="s">
        <v>141</v>
      </c>
      <c r="U13" s="425">
        <v>0.17</v>
      </c>
      <c r="V13" s="425" t="s">
        <v>78</v>
      </c>
    </row>
    <row r="14" spans="1:23" ht="108.75" hidden="1" customHeight="1" x14ac:dyDescent="0.2">
      <c r="A14" s="329" t="s">
        <v>149</v>
      </c>
      <c r="B14" s="320">
        <v>4</v>
      </c>
      <c r="C14" s="323" t="s">
        <v>150</v>
      </c>
      <c r="D14" s="323" t="s">
        <v>151</v>
      </c>
      <c r="E14" s="327" t="s">
        <v>152</v>
      </c>
      <c r="F14" s="328" t="s">
        <v>153</v>
      </c>
      <c r="G14" s="328" t="s">
        <v>154</v>
      </c>
      <c r="H14" s="326" t="s">
        <v>155</v>
      </c>
      <c r="I14" s="326" t="s">
        <v>156</v>
      </c>
      <c r="J14" s="323" t="s">
        <v>157</v>
      </c>
      <c r="K14" s="323" t="s">
        <v>158</v>
      </c>
      <c r="L14" s="331" t="s">
        <v>153</v>
      </c>
      <c r="M14" s="331" t="s">
        <v>154</v>
      </c>
      <c r="N14" s="326" t="s">
        <v>159</v>
      </c>
      <c r="O14" s="323" t="s">
        <v>160</v>
      </c>
      <c r="P14" s="323" t="s">
        <v>161</v>
      </c>
      <c r="Q14" s="323"/>
      <c r="R14" s="323"/>
      <c r="S14" s="323"/>
      <c r="T14" s="323"/>
      <c r="U14" s="323"/>
      <c r="V14" s="323"/>
    </row>
    <row r="15" spans="1:23" ht="195" hidden="1" customHeight="1" x14ac:dyDescent="0.2">
      <c r="A15" s="329" t="s">
        <v>149</v>
      </c>
      <c r="B15" s="330">
        <v>4</v>
      </c>
      <c r="C15" s="426" t="s">
        <v>150</v>
      </c>
      <c r="D15" s="426" t="s">
        <v>162</v>
      </c>
      <c r="E15" s="322" t="s">
        <v>163</v>
      </c>
      <c r="F15" s="328" t="s">
        <v>153</v>
      </c>
      <c r="G15" s="328"/>
      <c r="H15" s="427" t="s">
        <v>155</v>
      </c>
      <c r="I15" s="427" t="s">
        <v>156</v>
      </c>
      <c r="J15" s="426" t="s">
        <v>157</v>
      </c>
      <c r="K15" s="426" t="s">
        <v>164</v>
      </c>
      <c r="L15" s="331" t="s">
        <v>153</v>
      </c>
      <c r="M15" s="331"/>
      <c r="N15" s="427" t="s">
        <v>159</v>
      </c>
      <c r="O15" s="426" t="s">
        <v>165</v>
      </c>
      <c r="P15" s="426" t="s">
        <v>166</v>
      </c>
      <c r="Q15" s="426">
        <v>82</v>
      </c>
      <c r="R15" s="426">
        <v>88</v>
      </c>
      <c r="S15" s="426">
        <v>92</v>
      </c>
      <c r="T15" s="426">
        <v>95</v>
      </c>
      <c r="U15" s="426">
        <v>97</v>
      </c>
      <c r="V15" s="426" t="s">
        <v>78</v>
      </c>
    </row>
    <row r="16" spans="1:23" ht="171" hidden="1" customHeight="1" x14ac:dyDescent="0.2">
      <c r="A16" s="329" t="s">
        <v>149</v>
      </c>
      <c r="B16" s="330">
        <v>4</v>
      </c>
      <c r="C16" s="426" t="s">
        <v>150</v>
      </c>
      <c r="D16" s="426" t="s">
        <v>162</v>
      </c>
      <c r="E16" s="322" t="s">
        <v>167</v>
      </c>
      <c r="F16" s="328" t="s">
        <v>153</v>
      </c>
      <c r="G16" s="328"/>
      <c r="H16" s="427" t="s">
        <v>155</v>
      </c>
      <c r="I16" s="427" t="s">
        <v>156</v>
      </c>
      <c r="J16" s="426" t="s">
        <v>157</v>
      </c>
      <c r="K16" s="426" t="s">
        <v>168</v>
      </c>
      <c r="L16" s="331" t="s">
        <v>153</v>
      </c>
      <c r="M16" s="331"/>
      <c r="N16" s="427" t="s">
        <v>159</v>
      </c>
      <c r="O16" s="426" t="s">
        <v>169</v>
      </c>
      <c r="P16" s="426" t="s">
        <v>170</v>
      </c>
      <c r="Q16" s="426">
        <v>45</v>
      </c>
      <c r="R16" s="426">
        <v>48</v>
      </c>
      <c r="S16" s="426">
        <v>54</v>
      </c>
      <c r="T16" s="426">
        <v>60</v>
      </c>
      <c r="U16" s="426">
        <v>62</v>
      </c>
      <c r="V16" s="426" t="s">
        <v>78</v>
      </c>
    </row>
    <row r="17" spans="1:22" ht="174.75" hidden="1" customHeight="1" x14ac:dyDescent="0.2">
      <c r="A17" s="329" t="s">
        <v>149</v>
      </c>
      <c r="B17" s="330">
        <v>4</v>
      </c>
      <c r="C17" s="426" t="s">
        <v>150</v>
      </c>
      <c r="D17" s="426" t="s">
        <v>151</v>
      </c>
      <c r="E17" s="322" t="s">
        <v>152</v>
      </c>
      <c r="F17" s="328" t="s">
        <v>153</v>
      </c>
      <c r="G17" s="328" t="s">
        <v>154</v>
      </c>
      <c r="H17" s="427" t="s">
        <v>155</v>
      </c>
      <c r="I17" s="427" t="s">
        <v>156</v>
      </c>
      <c r="J17" s="426" t="s">
        <v>157</v>
      </c>
      <c r="K17" s="426" t="s">
        <v>171</v>
      </c>
      <c r="L17" s="331" t="s">
        <v>153</v>
      </c>
      <c r="M17" s="331"/>
      <c r="N17" s="427" t="s">
        <v>159</v>
      </c>
      <c r="O17" s="426" t="s">
        <v>172</v>
      </c>
      <c r="P17" s="426" t="s">
        <v>173</v>
      </c>
      <c r="Q17" s="426"/>
      <c r="R17" s="426"/>
      <c r="S17" s="426"/>
      <c r="T17" s="426"/>
      <c r="U17" s="426"/>
      <c r="V17" s="426"/>
    </row>
    <row r="18" spans="1:22" ht="174.75" hidden="1" customHeight="1" x14ac:dyDescent="0.2">
      <c r="A18" s="329" t="s">
        <v>149</v>
      </c>
      <c r="B18" s="330">
        <v>4</v>
      </c>
      <c r="C18" s="426" t="s">
        <v>174</v>
      </c>
      <c r="D18" s="426" t="s">
        <v>175</v>
      </c>
      <c r="E18" s="322" t="s">
        <v>176</v>
      </c>
      <c r="F18" s="328" t="s">
        <v>177</v>
      </c>
      <c r="G18" s="328" t="s">
        <v>178</v>
      </c>
      <c r="H18" s="427" t="s">
        <v>179</v>
      </c>
      <c r="I18" s="427" t="s">
        <v>156</v>
      </c>
      <c r="J18" s="426" t="s">
        <v>157</v>
      </c>
      <c r="K18" s="426" t="s">
        <v>180</v>
      </c>
      <c r="L18" s="331" t="s">
        <v>181</v>
      </c>
      <c r="M18" s="331" t="s">
        <v>178</v>
      </c>
      <c r="N18" s="427" t="s">
        <v>75</v>
      </c>
      <c r="O18" s="426" t="s">
        <v>182</v>
      </c>
      <c r="P18" s="426" t="s">
        <v>183</v>
      </c>
      <c r="Q18" s="426">
        <v>18.190000000000001</v>
      </c>
      <c r="R18" s="426">
        <v>17.190000000000001</v>
      </c>
      <c r="S18" s="426">
        <v>16.190000000000001</v>
      </c>
      <c r="T18" s="426">
        <v>15.19</v>
      </c>
      <c r="U18" s="426">
        <v>13.19</v>
      </c>
      <c r="V18" s="426" t="s">
        <v>78</v>
      </c>
    </row>
    <row r="19" spans="1:22" ht="174.75" hidden="1" customHeight="1" x14ac:dyDescent="0.2">
      <c r="A19" s="329" t="s">
        <v>149</v>
      </c>
      <c r="B19" s="330">
        <v>4</v>
      </c>
      <c r="C19" s="426" t="s">
        <v>150</v>
      </c>
      <c r="D19" s="426" t="s">
        <v>151</v>
      </c>
      <c r="E19" s="322" t="s">
        <v>152</v>
      </c>
      <c r="F19" s="328" t="s">
        <v>178</v>
      </c>
      <c r="G19" s="328"/>
      <c r="H19" s="427" t="s">
        <v>115</v>
      </c>
      <c r="I19" s="427" t="s">
        <v>156</v>
      </c>
      <c r="J19" s="426" t="s">
        <v>157</v>
      </c>
      <c r="K19" s="426" t="s">
        <v>184</v>
      </c>
      <c r="L19" s="331" t="s">
        <v>153</v>
      </c>
      <c r="M19" s="331" t="s">
        <v>185</v>
      </c>
      <c r="N19" s="427" t="s">
        <v>135</v>
      </c>
      <c r="O19" s="426" t="s">
        <v>186</v>
      </c>
      <c r="P19" s="426" t="s">
        <v>187</v>
      </c>
      <c r="Q19" s="426"/>
      <c r="R19" s="426"/>
      <c r="S19" s="426"/>
      <c r="T19" s="426"/>
      <c r="U19" s="426"/>
      <c r="V19" s="426"/>
    </row>
    <row r="20" spans="1:22" ht="174.75" hidden="1" customHeight="1" x14ac:dyDescent="0.2">
      <c r="A20" s="329" t="s">
        <v>149</v>
      </c>
      <c r="B20" s="330">
        <v>2</v>
      </c>
      <c r="C20" s="426" t="s">
        <v>150</v>
      </c>
      <c r="D20" s="426" t="s">
        <v>151</v>
      </c>
      <c r="E20" s="322" t="s">
        <v>152</v>
      </c>
      <c r="F20" s="328" t="s">
        <v>178</v>
      </c>
      <c r="G20" s="328"/>
      <c r="H20" s="427" t="s">
        <v>188</v>
      </c>
      <c r="I20" s="427" t="s">
        <v>156</v>
      </c>
      <c r="J20" s="426" t="s">
        <v>157</v>
      </c>
      <c r="K20" s="426" t="s">
        <v>189</v>
      </c>
      <c r="L20" s="331" t="s">
        <v>153</v>
      </c>
      <c r="M20" s="331"/>
      <c r="N20" s="427" t="s">
        <v>135</v>
      </c>
      <c r="O20" s="426" t="s">
        <v>190</v>
      </c>
      <c r="P20" s="354">
        <v>1798.93</v>
      </c>
      <c r="Q20" s="426"/>
      <c r="R20" s="426"/>
      <c r="S20" s="426"/>
      <c r="T20" s="426"/>
      <c r="U20" s="426"/>
      <c r="V20" s="426"/>
    </row>
    <row r="21" spans="1:22" ht="174.75" hidden="1" customHeight="1" x14ac:dyDescent="0.2">
      <c r="A21" s="329" t="s">
        <v>149</v>
      </c>
      <c r="B21" s="330">
        <v>4</v>
      </c>
      <c r="C21" s="426" t="s">
        <v>150</v>
      </c>
      <c r="D21" s="426" t="s">
        <v>151</v>
      </c>
      <c r="E21" s="322" t="s">
        <v>152</v>
      </c>
      <c r="F21" s="328" t="s">
        <v>178</v>
      </c>
      <c r="G21" s="328"/>
      <c r="H21" s="427" t="s">
        <v>188</v>
      </c>
      <c r="I21" s="427" t="s">
        <v>156</v>
      </c>
      <c r="J21" s="426" t="s">
        <v>157</v>
      </c>
      <c r="K21" s="426" t="s">
        <v>191</v>
      </c>
      <c r="L21" s="331" t="s">
        <v>153</v>
      </c>
      <c r="M21" s="331"/>
      <c r="N21" s="427" t="s">
        <v>159</v>
      </c>
      <c r="O21" s="426" t="s">
        <v>192</v>
      </c>
      <c r="P21" s="426" t="s">
        <v>193</v>
      </c>
      <c r="Q21" s="426"/>
      <c r="R21" s="426"/>
      <c r="S21" s="426"/>
      <c r="T21" s="426"/>
      <c r="U21" s="426"/>
      <c r="V21" s="426"/>
    </row>
    <row r="22" spans="1:22" ht="174.75" hidden="1" customHeight="1" x14ac:dyDescent="0.2">
      <c r="A22" s="329" t="s">
        <v>149</v>
      </c>
      <c r="B22" s="330">
        <v>4</v>
      </c>
      <c r="C22" s="426" t="s">
        <v>150</v>
      </c>
      <c r="D22" s="426" t="s">
        <v>151</v>
      </c>
      <c r="E22" s="322" t="s">
        <v>152</v>
      </c>
      <c r="F22" s="328" t="s">
        <v>178</v>
      </c>
      <c r="G22" s="328"/>
      <c r="H22" s="427" t="s">
        <v>194</v>
      </c>
      <c r="I22" s="427" t="s">
        <v>156</v>
      </c>
      <c r="J22" s="426" t="s">
        <v>157</v>
      </c>
      <c r="K22" s="426" t="s">
        <v>195</v>
      </c>
      <c r="L22" s="331" t="s">
        <v>153</v>
      </c>
      <c r="M22" s="331"/>
      <c r="N22" s="427" t="s">
        <v>196</v>
      </c>
      <c r="O22" s="426" t="s">
        <v>197</v>
      </c>
      <c r="P22" s="426" t="s">
        <v>198</v>
      </c>
      <c r="Q22" s="426"/>
      <c r="R22" s="426"/>
      <c r="S22" s="426"/>
      <c r="T22" s="426"/>
      <c r="U22" s="426"/>
      <c r="V22" s="426"/>
    </row>
    <row r="23" spans="1:22" ht="174.75" hidden="1" customHeight="1" x14ac:dyDescent="0.2">
      <c r="A23" s="329" t="s">
        <v>199</v>
      </c>
      <c r="B23" s="330">
        <v>4</v>
      </c>
      <c r="C23" s="426" t="s">
        <v>150</v>
      </c>
      <c r="D23" s="426" t="s">
        <v>151</v>
      </c>
      <c r="E23" s="322" t="s">
        <v>152</v>
      </c>
      <c r="F23" s="328" t="s">
        <v>178</v>
      </c>
      <c r="G23" s="328"/>
      <c r="H23" s="427" t="s">
        <v>115</v>
      </c>
      <c r="I23" s="427" t="s">
        <v>156</v>
      </c>
      <c r="J23" s="426" t="s">
        <v>157</v>
      </c>
      <c r="K23" s="426" t="s">
        <v>200</v>
      </c>
      <c r="L23" s="331" t="s">
        <v>153</v>
      </c>
      <c r="M23" s="331"/>
      <c r="N23" s="427" t="s">
        <v>135</v>
      </c>
      <c r="O23" s="426" t="s">
        <v>201</v>
      </c>
      <c r="P23" s="426" t="s">
        <v>202</v>
      </c>
      <c r="Q23" s="426"/>
      <c r="R23" s="426"/>
      <c r="S23" s="426"/>
      <c r="T23" s="426"/>
      <c r="U23" s="426"/>
      <c r="V23" s="426"/>
    </row>
    <row r="24" spans="1:22" ht="174.75" hidden="1" customHeight="1" x14ac:dyDescent="0.2">
      <c r="A24" s="329" t="s">
        <v>149</v>
      </c>
      <c r="B24" s="330">
        <v>3</v>
      </c>
      <c r="C24" s="426" t="s">
        <v>203</v>
      </c>
      <c r="D24" s="426" t="s">
        <v>204</v>
      </c>
      <c r="E24" s="322" t="s">
        <v>205</v>
      </c>
      <c r="F24" s="328" t="s">
        <v>206</v>
      </c>
      <c r="G24" s="328"/>
      <c r="H24" s="427" t="s">
        <v>207</v>
      </c>
      <c r="I24" s="427" t="s">
        <v>156</v>
      </c>
      <c r="J24" s="426" t="s">
        <v>157</v>
      </c>
      <c r="K24" s="426" t="s">
        <v>208</v>
      </c>
      <c r="L24" s="331" t="s">
        <v>206</v>
      </c>
      <c r="M24" s="331"/>
      <c r="N24" s="427" t="s">
        <v>75</v>
      </c>
      <c r="O24" s="426" t="s">
        <v>209</v>
      </c>
      <c r="P24" s="426" t="s">
        <v>210</v>
      </c>
      <c r="Q24" s="426">
        <v>102</v>
      </c>
      <c r="R24" s="426">
        <v>98</v>
      </c>
      <c r="S24" s="426">
        <v>94</v>
      </c>
      <c r="T24" s="426">
        <v>90.6</v>
      </c>
      <c r="U24" s="426">
        <v>86</v>
      </c>
      <c r="V24" s="426" t="s">
        <v>78</v>
      </c>
    </row>
    <row r="25" spans="1:22" ht="174.75" hidden="1" customHeight="1" x14ac:dyDescent="0.2">
      <c r="A25" s="329" t="s">
        <v>149</v>
      </c>
      <c r="B25" s="330">
        <v>3</v>
      </c>
      <c r="C25" s="426" t="s">
        <v>203</v>
      </c>
      <c r="D25" s="426" t="s">
        <v>204</v>
      </c>
      <c r="E25" s="322" t="s">
        <v>211</v>
      </c>
      <c r="F25" s="328" t="s">
        <v>206</v>
      </c>
      <c r="G25" s="328" t="s">
        <v>212</v>
      </c>
      <c r="H25" s="427" t="s">
        <v>188</v>
      </c>
      <c r="I25" s="427" t="s">
        <v>156</v>
      </c>
      <c r="J25" s="426" t="s">
        <v>157</v>
      </c>
      <c r="K25" s="426" t="s">
        <v>213</v>
      </c>
      <c r="L25" s="331" t="s">
        <v>206</v>
      </c>
      <c r="M25" s="331"/>
      <c r="N25" s="427" t="s">
        <v>75</v>
      </c>
      <c r="O25" s="426" t="s">
        <v>214</v>
      </c>
      <c r="P25" s="426" t="s">
        <v>215</v>
      </c>
      <c r="Q25" s="426">
        <v>20.7</v>
      </c>
      <c r="R25" s="426">
        <v>19.2</v>
      </c>
      <c r="S25" s="426">
        <v>17.7</v>
      </c>
      <c r="T25" s="426">
        <v>16.2</v>
      </c>
      <c r="U25" s="426">
        <v>16</v>
      </c>
      <c r="V25" s="426" t="s">
        <v>78</v>
      </c>
    </row>
    <row r="26" spans="1:22" ht="174.75" hidden="1" customHeight="1" x14ac:dyDescent="0.2">
      <c r="A26" s="329" t="s">
        <v>149</v>
      </c>
      <c r="B26" s="330">
        <v>3</v>
      </c>
      <c r="C26" s="426" t="s">
        <v>203</v>
      </c>
      <c r="D26" s="426" t="s">
        <v>216</v>
      </c>
      <c r="E26" s="322" t="s">
        <v>152</v>
      </c>
      <c r="F26" s="328" t="s">
        <v>217</v>
      </c>
      <c r="G26" s="328"/>
      <c r="H26" s="427" t="s">
        <v>115</v>
      </c>
      <c r="I26" s="427" t="s">
        <v>156</v>
      </c>
      <c r="J26" s="426" t="s">
        <v>157</v>
      </c>
      <c r="K26" s="426" t="s">
        <v>218</v>
      </c>
      <c r="L26" s="331" t="s">
        <v>206</v>
      </c>
      <c r="M26" s="331"/>
      <c r="N26" s="427" t="s">
        <v>75</v>
      </c>
      <c r="O26" s="426" t="s">
        <v>219</v>
      </c>
      <c r="P26" s="426" t="s">
        <v>220</v>
      </c>
      <c r="Q26" s="426"/>
      <c r="R26" s="426"/>
      <c r="S26" s="426"/>
      <c r="T26" s="426"/>
      <c r="U26" s="426"/>
      <c r="V26" s="426"/>
    </row>
    <row r="27" spans="1:22" ht="174.75" hidden="1" customHeight="1" x14ac:dyDescent="0.2">
      <c r="A27" s="329" t="s">
        <v>149</v>
      </c>
      <c r="B27" s="330">
        <v>3</v>
      </c>
      <c r="C27" s="426" t="s">
        <v>203</v>
      </c>
      <c r="D27" s="426" t="s">
        <v>216</v>
      </c>
      <c r="E27" s="322" t="s">
        <v>152</v>
      </c>
      <c r="F27" s="328" t="s">
        <v>217</v>
      </c>
      <c r="G27" s="328"/>
      <c r="H27" s="427" t="s">
        <v>188</v>
      </c>
      <c r="I27" s="427" t="s">
        <v>156</v>
      </c>
      <c r="J27" s="426" t="s">
        <v>157</v>
      </c>
      <c r="K27" s="426" t="s">
        <v>221</v>
      </c>
      <c r="L27" s="331" t="s">
        <v>206</v>
      </c>
      <c r="M27" s="331"/>
      <c r="N27" s="427" t="s">
        <v>159</v>
      </c>
      <c r="O27" s="426" t="s">
        <v>222</v>
      </c>
      <c r="P27" s="426" t="s">
        <v>223</v>
      </c>
      <c r="Q27" s="426"/>
      <c r="R27" s="426"/>
      <c r="S27" s="426"/>
      <c r="T27" s="426"/>
      <c r="U27" s="426"/>
      <c r="V27" s="426"/>
    </row>
    <row r="28" spans="1:22" ht="135" hidden="1" customHeight="1" x14ac:dyDescent="0.2">
      <c r="A28" s="329" t="s">
        <v>149</v>
      </c>
      <c r="B28" s="330" t="s">
        <v>224</v>
      </c>
      <c r="C28" s="426" t="s">
        <v>203</v>
      </c>
      <c r="D28" s="426" t="s">
        <v>204</v>
      </c>
      <c r="E28" s="322" t="s">
        <v>225</v>
      </c>
      <c r="F28" s="328" t="s">
        <v>217</v>
      </c>
      <c r="G28" s="328"/>
      <c r="H28" s="427" t="s">
        <v>115</v>
      </c>
      <c r="I28" s="427" t="s">
        <v>156</v>
      </c>
      <c r="J28" s="426" t="s">
        <v>157</v>
      </c>
      <c r="K28" s="426" t="s">
        <v>226</v>
      </c>
      <c r="L28" s="331" t="s">
        <v>217</v>
      </c>
      <c r="M28" s="331" t="s">
        <v>227</v>
      </c>
      <c r="N28" s="427" t="s">
        <v>228</v>
      </c>
      <c r="O28" s="426" t="s">
        <v>229</v>
      </c>
      <c r="P28" s="426" t="s">
        <v>230</v>
      </c>
      <c r="Q28" s="426"/>
      <c r="R28" s="426"/>
      <c r="S28" s="426"/>
      <c r="T28" s="426">
        <v>50</v>
      </c>
      <c r="U28" s="426"/>
      <c r="V28" s="426" t="s">
        <v>78</v>
      </c>
    </row>
    <row r="29" spans="1:22" ht="242.25" hidden="1" customHeight="1" x14ac:dyDescent="0.2">
      <c r="A29" s="329" t="s">
        <v>149</v>
      </c>
      <c r="B29" s="330" t="s">
        <v>224</v>
      </c>
      <c r="C29" s="426" t="s">
        <v>203</v>
      </c>
      <c r="D29" s="426" t="s">
        <v>204</v>
      </c>
      <c r="E29" s="322" t="s">
        <v>225</v>
      </c>
      <c r="F29" s="328" t="s">
        <v>217</v>
      </c>
      <c r="G29" s="328"/>
      <c r="H29" s="427" t="s">
        <v>115</v>
      </c>
      <c r="I29" s="427" t="s">
        <v>156</v>
      </c>
      <c r="J29" s="426" t="s">
        <v>157</v>
      </c>
      <c r="K29" s="426" t="s">
        <v>231</v>
      </c>
      <c r="L29" s="331" t="s">
        <v>217</v>
      </c>
      <c r="M29" s="331" t="s">
        <v>227</v>
      </c>
      <c r="N29" s="427" t="s">
        <v>228</v>
      </c>
      <c r="O29" s="426" t="s">
        <v>232</v>
      </c>
      <c r="P29" s="426" t="s">
        <v>233</v>
      </c>
      <c r="Q29" s="426"/>
      <c r="R29" s="426"/>
      <c r="S29" s="426"/>
      <c r="T29" s="426"/>
      <c r="U29" s="426"/>
      <c r="V29" s="426"/>
    </row>
    <row r="30" spans="1:22" ht="254.25" hidden="1" customHeight="1" x14ac:dyDescent="0.2">
      <c r="A30" s="329" t="s">
        <v>149</v>
      </c>
      <c r="B30" s="330">
        <v>2</v>
      </c>
      <c r="C30" s="426" t="s">
        <v>234</v>
      </c>
      <c r="D30" s="426" t="s">
        <v>235</v>
      </c>
      <c r="E30" s="322" t="s">
        <v>236</v>
      </c>
      <c r="F30" s="328" t="s">
        <v>217</v>
      </c>
      <c r="G30" s="328" t="s">
        <v>237</v>
      </c>
      <c r="H30" s="427" t="s">
        <v>238</v>
      </c>
      <c r="I30" s="427" t="s">
        <v>156</v>
      </c>
      <c r="J30" s="426" t="s">
        <v>157</v>
      </c>
      <c r="K30" s="426" t="s">
        <v>239</v>
      </c>
      <c r="L30" s="331" t="s">
        <v>240</v>
      </c>
      <c r="M30" s="331"/>
      <c r="N30" s="427" t="s">
        <v>75</v>
      </c>
      <c r="O30" s="426" t="s">
        <v>241</v>
      </c>
      <c r="P30" s="426" t="s">
        <v>242</v>
      </c>
      <c r="Q30" s="426">
        <v>45.45</v>
      </c>
      <c r="R30" s="426">
        <v>43.5</v>
      </c>
      <c r="S30" s="426">
        <v>41.5</v>
      </c>
      <c r="T30" s="426">
        <v>39.5</v>
      </c>
      <c r="U30" s="426">
        <v>37.5</v>
      </c>
      <c r="V30" s="426" t="s">
        <v>78</v>
      </c>
    </row>
    <row r="31" spans="1:22" ht="129.75" hidden="1" customHeight="1" x14ac:dyDescent="0.2">
      <c r="A31" s="329" t="s">
        <v>149</v>
      </c>
      <c r="B31" s="330" t="s">
        <v>243</v>
      </c>
      <c r="C31" s="426" t="s">
        <v>174</v>
      </c>
      <c r="D31" s="426" t="s">
        <v>244</v>
      </c>
      <c r="E31" s="322" t="s">
        <v>245</v>
      </c>
      <c r="F31" s="332" t="s">
        <v>246</v>
      </c>
      <c r="G31" s="332"/>
      <c r="H31" s="427" t="s">
        <v>188</v>
      </c>
      <c r="I31" s="427" t="s">
        <v>156</v>
      </c>
      <c r="J31" s="426" t="s">
        <v>157</v>
      </c>
      <c r="K31" s="426" t="s">
        <v>247</v>
      </c>
      <c r="L31" s="333" t="s">
        <v>248</v>
      </c>
      <c r="M31" s="333" t="s">
        <v>185</v>
      </c>
      <c r="N31" s="427" t="s">
        <v>159</v>
      </c>
      <c r="O31" s="426" t="s">
        <v>249</v>
      </c>
      <c r="P31" s="426" t="s">
        <v>250</v>
      </c>
      <c r="Q31" s="426">
        <v>15000</v>
      </c>
      <c r="R31" s="426">
        <v>20000</v>
      </c>
      <c r="S31" s="426">
        <v>30000</v>
      </c>
      <c r="T31" s="426">
        <v>35000</v>
      </c>
      <c r="U31" s="426">
        <v>25000</v>
      </c>
      <c r="V31" s="426" t="s">
        <v>78</v>
      </c>
    </row>
    <row r="32" spans="1:22" ht="132.6" hidden="1" customHeight="1" x14ac:dyDescent="0.2">
      <c r="A32" s="329" t="s">
        <v>149</v>
      </c>
      <c r="B32" s="330" t="s">
        <v>243</v>
      </c>
      <c r="C32" s="426" t="s">
        <v>174</v>
      </c>
      <c r="D32" s="426" t="s">
        <v>251</v>
      </c>
      <c r="E32" s="322" t="s">
        <v>245</v>
      </c>
      <c r="F32" s="332" t="s">
        <v>246</v>
      </c>
      <c r="G32" s="332"/>
      <c r="H32" s="427" t="s">
        <v>188</v>
      </c>
      <c r="I32" s="427" t="s">
        <v>156</v>
      </c>
      <c r="J32" s="426" t="s">
        <v>157</v>
      </c>
      <c r="K32" s="426" t="s">
        <v>252</v>
      </c>
      <c r="L32" s="333" t="s">
        <v>253</v>
      </c>
      <c r="M32" s="333"/>
      <c r="N32" s="427" t="s">
        <v>228</v>
      </c>
      <c r="O32" s="426" t="s">
        <v>249</v>
      </c>
      <c r="P32" s="426" t="s">
        <v>250</v>
      </c>
      <c r="Q32" s="426">
        <v>15000</v>
      </c>
      <c r="R32" s="426">
        <v>20000</v>
      </c>
      <c r="S32" s="426">
        <v>30000</v>
      </c>
      <c r="T32" s="426">
        <v>35000</v>
      </c>
      <c r="U32" s="426">
        <v>25000</v>
      </c>
      <c r="V32" s="426" t="s">
        <v>78</v>
      </c>
    </row>
    <row r="33" spans="1:22" ht="158.25" hidden="1" customHeight="1" x14ac:dyDescent="0.2">
      <c r="A33" s="329" t="s">
        <v>149</v>
      </c>
      <c r="B33" s="330">
        <v>1</v>
      </c>
      <c r="C33" s="426" t="s">
        <v>174</v>
      </c>
      <c r="D33" s="426" t="s">
        <v>244</v>
      </c>
      <c r="E33" s="322" t="s">
        <v>254</v>
      </c>
      <c r="F33" s="328" t="s">
        <v>255</v>
      </c>
      <c r="G33" s="328"/>
      <c r="H33" s="427" t="s">
        <v>207</v>
      </c>
      <c r="I33" s="427" t="s">
        <v>156</v>
      </c>
      <c r="J33" s="426" t="s">
        <v>157</v>
      </c>
      <c r="K33" s="426" t="s">
        <v>256</v>
      </c>
      <c r="L33" s="331" t="s">
        <v>257</v>
      </c>
      <c r="M33" s="331" t="s">
        <v>258</v>
      </c>
      <c r="N33" s="427" t="s">
        <v>75</v>
      </c>
      <c r="O33" s="426" t="s">
        <v>136</v>
      </c>
      <c r="P33" s="426" t="s">
        <v>259</v>
      </c>
      <c r="Q33" s="426" t="s">
        <v>260</v>
      </c>
      <c r="R33" s="426" t="s">
        <v>261</v>
      </c>
      <c r="S33" s="426" t="s">
        <v>262</v>
      </c>
      <c r="T33" s="426" t="s">
        <v>263</v>
      </c>
      <c r="U33" s="426">
        <v>0.48</v>
      </c>
      <c r="V33" s="426" t="s">
        <v>78</v>
      </c>
    </row>
    <row r="34" spans="1:22" ht="180.75" hidden="1" customHeight="1" x14ac:dyDescent="0.2">
      <c r="A34" s="329" t="s">
        <v>149</v>
      </c>
      <c r="B34" s="330">
        <v>1</v>
      </c>
      <c r="C34" s="426" t="s">
        <v>174</v>
      </c>
      <c r="D34" s="426" t="s">
        <v>244</v>
      </c>
      <c r="E34" s="322" t="s">
        <v>264</v>
      </c>
      <c r="F34" s="328" t="s">
        <v>255</v>
      </c>
      <c r="G34" s="328"/>
      <c r="H34" s="427" t="s">
        <v>207</v>
      </c>
      <c r="I34" s="427" t="s">
        <v>156</v>
      </c>
      <c r="J34" s="426" t="s">
        <v>157</v>
      </c>
      <c r="K34" s="426" t="s">
        <v>265</v>
      </c>
      <c r="L34" s="331" t="s">
        <v>257</v>
      </c>
      <c r="M34" s="331" t="s">
        <v>258</v>
      </c>
      <c r="N34" s="427" t="s">
        <v>75</v>
      </c>
      <c r="O34" s="426" t="s">
        <v>136</v>
      </c>
      <c r="P34" s="426" t="s">
        <v>137</v>
      </c>
      <c r="Q34" s="426" t="s">
        <v>138</v>
      </c>
      <c r="R34" s="426" t="s">
        <v>139</v>
      </c>
      <c r="S34" s="426" t="s">
        <v>140</v>
      </c>
      <c r="T34" s="426" t="s">
        <v>141</v>
      </c>
      <c r="U34" s="426">
        <v>0.17</v>
      </c>
      <c r="V34" s="426" t="s">
        <v>78</v>
      </c>
    </row>
    <row r="35" spans="1:22" ht="132.75" hidden="1" customHeight="1" x14ac:dyDescent="0.2">
      <c r="A35" s="329" t="s">
        <v>149</v>
      </c>
      <c r="B35" s="330">
        <v>1</v>
      </c>
      <c r="C35" s="426" t="s">
        <v>174</v>
      </c>
      <c r="D35" s="426" t="s">
        <v>251</v>
      </c>
      <c r="E35" s="322" t="s">
        <v>266</v>
      </c>
      <c r="F35" s="328" t="s">
        <v>255</v>
      </c>
      <c r="G35" s="328" t="s">
        <v>267</v>
      </c>
      <c r="H35" s="427" t="s">
        <v>188</v>
      </c>
      <c r="I35" s="427" t="s">
        <v>156</v>
      </c>
      <c r="J35" s="426" t="s">
        <v>157</v>
      </c>
      <c r="K35" s="426" t="s">
        <v>268</v>
      </c>
      <c r="L35" s="331" t="s">
        <v>255</v>
      </c>
      <c r="M35" s="331"/>
      <c r="N35" s="427" t="s">
        <v>159</v>
      </c>
      <c r="O35" s="426" t="s">
        <v>269</v>
      </c>
      <c r="P35" s="426" t="s">
        <v>270</v>
      </c>
      <c r="Q35" s="426"/>
      <c r="R35" s="426"/>
      <c r="S35" s="426"/>
      <c r="T35" s="426">
        <v>150000</v>
      </c>
      <c r="U35" s="426"/>
      <c r="V35" s="426"/>
    </row>
    <row r="36" spans="1:22" ht="134.25" hidden="1" customHeight="1" x14ac:dyDescent="0.2">
      <c r="A36" s="329" t="s">
        <v>149</v>
      </c>
      <c r="B36" s="330">
        <v>2</v>
      </c>
      <c r="C36" s="426" t="s">
        <v>174</v>
      </c>
      <c r="D36" s="426" t="s">
        <v>251</v>
      </c>
      <c r="E36" s="322" t="s">
        <v>271</v>
      </c>
      <c r="F36" s="328" t="s">
        <v>255</v>
      </c>
      <c r="G36" s="328" t="s">
        <v>267</v>
      </c>
      <c r="H36" s="427" t="s">
        <v>115</v>
      </c>
      <c r="I36" s="427" t="s">
        <v>156</v>
      </c>
      <c r="J36" s="426" t="s">
        <v>157</v>
      </c>
      <c r="K36" s="426" t="s">
        <v>272</v>
      </c>
      <c r="L36" s="331" t="s">
        <v>255</v>
      </c>
      <c r="M36" s="331"/>
      <c r="N36" s="427" t="s">
        <v>159</v>
      </c>
      <c r="O36" s="426" t="s">
        <v>273</v>
      </c>
      <c r="P36" s="426" t="s">
        <v>274</v>
      </c>
      <c r="Q36" s="426"/>
      <c r="R36" s="426"/>
      <c r="S36" s="426"/>
      <c r="T36" s="426"/>
      <c r="U36" s="426"/>
      <c r="V36" s="426"/>
    </row>
    <row r="37" spans="1:22" ht="123" hidden="1" customHeight="1" x14ac:dyDescent="0.2">
      <c r="A37" s="329" t="s">
        <v>149</v>
      </c>
      <c r="B37" s="330">
        <v>1</v>
      </c>
      <c r="C37" s="426" t="s">
        <v>174</v>
      </c>
      <c r="D37" s="426" t="s">
        <v>251</v>
      </c>
      <c r="E37" s="322" t="s">
        <v>271</v>
      </c>
      <c r="F37" s="328" t="s">
        <v>255</v>
      </c>
      <c r="G37" s="328" t="s">
        <v>267</v>
      </c>
      <c r="H37" s="427" t="s">
        <v>275</v>
      </c>
      <c r="I37" s="427" t="s">
        <v>156</v>
      </c>
      <c r="J37" s="426" t="s">
        <v>157</v>
      </c>
      <c r="K37" s="426" t="s">
        <v>276</v>
      </c>
      <c r="L37" s="331" t="s">
        <v>267</v>
      </c>
      <c r="M37" s="331" t="s">
        <v>277</v>
      </c>
      <c r="N37" s="427" t="s">
        <v>159</v>
      </c>
      <c r="O37" s="426" t="s">
        <v>278</v>
      </c>
      <c r="P37" s="426" t="s">
        <v>279</v>
      </c>
      <c r="Q37" s="426"/>
      <c r="R37" s="426"/>
      <c r="S37" s="426"/>
      <c r="T37" s="426"/>
      <c r="U37" s="426"/>
      <c r="V37" s="426"/>
    </row>
    <row r="38" spans="1:22" ht="171" hidden="1" customHeight="1" x14ac:dyDescent="0.2">
      <c r="A38" s="329" t="s">
        <v>280</v>
      </c>
      <c r="B38" s="330">
        <v>16</v>
      </c>
      <c r="C38" s="426" t="s">
        <v>281</v>
      </c>
      <c r="D38" s="426" t="s">
        <v>282</v>
      </c>
      <c r="E38" s="322" t="s">
        <v>283</v>
      </c>
      <c r="F38" s="328" t="s">
        <v>255</v>
      </c>
      <c r="G38" s="328" t="s">
        <v>267</v>
      </c>
      <c r="H38" s="427" t="s">
        <v>284</v>
      </c>
      <c r="I38" s="427" t="s">
        <v>285</v>
      </c>
      <c r="J38" s="426" t="s">
        <v>157</v>
      </c>
      <c r="K38" s="426" t="s">
        <v>286</v>
      </c>
      <c r="L38" s="331" t="s">
        <v>287</v>
      </c>
      <c r="M38" s="331"/>
      <c r="N38" s="427" t="s">
        <v>135</v>
      </c>
      <c r="O38" s="426" t="s">
        <v>288</v>
      </c>
      <c r="P38" s="355" t="s">
        <v>289</v>
      </c>
      <c r="Q38" s="426"/>
      <c r="R38" s="426"/>
      <c r="S38" s="426"/>
      <c r="T38" s="426"/>
      <c r="U38" s="426"/>
      <c r="V38" s="426"/>
    </row>
    <row r="39" spans="1:22" ht="83.45" hidden="1" customHeight="1" x14ac:dyDescent="0.2">
      <c r="A39" s="329" t="s">
        <v>280</v>
      </c>
      <c r="B39" s="330">
        <v>16</v>
      </c>
      <c r="C39" s="426" t="s">
        <v>290</v>
      </c>
      <c r="D39" s="426" t="s">
        <v>291</v>
      </c>
      <c r="E39" s="322" t="s">
        <v>292</v>
      </c>
      <c r="F39" s="328"/>
      <c r="G39" s="328"/>
      <c r="H39" s="427" t="s">
        <v>293</v>
      </c>
      <c r="I39" s="427" t="s">
        <v>294</v>
      </c>
      <c r="J39" s="426" t="s">
        <v>295</v>
      </c>
      <c r="K39" s="426" t="s">
        <v>296</v>
      </c>
      <c r="L39" s="331" t="s">
        <v>297</v>
      </c>
      <c r="M39" s="331" t="s">
        <v>298</v>
      </c>
      <c r="N39" s="427" t="s">
        <v>75</v>
      </c>
      <c r="O39" s="426" t="s">
        <v>299</v>
      </c>
      <c r="P39" s="426" t="s">
        <v>300</v>
      </c>
      <c r="Q39" s="426"/>
      <c r="R39" s="426"/>
      <c r="S39" s="426"/>
      <c r="T39" s="426"/>
      <c r="U39" s="426"/>
      <c r="V39" s="426"/>
    </row>
    <row r="40" spans="1:22" ht="89.25" hidden="1" customHeight="1" x14ac:dyDescent="0.2">
      <c r="A40" s="329" t="s">
        <v>280</v>
      </c>
      <c r="B40" s="330">
        <v>16</v>
      </c>
      <c r="C40" s="426" t="s">
        <v>290</v>
      </c>
      <c r="D40" s="426" t="s">
        <v>291</v>
      </c>
      <c r="E40" s="322" t="s">
        <v>301</v>
      </c>
      <c r="F40" s="331" t="s">
        <v>297</v>
      </c>
      <c r="G40" s="331" t="s">
        <v>302</v>
      </c>
      <c r="H40" s="427" t="s">
        <v>293</v>
      </c>
      <c r="I40" s="427" t="s">
        <v>294</v>
      </c>
      <c r="J40" s="426" t="s">
        <v>295</v>
      </c>
      <c r="K40" s="426" t="s">
        <v>303</v>
      </c>
      <c r="L40" s="331" t="s">
        <v>297</v>
      </c>
      <c r="M40" s="331" t="s">
        <v>302</v>
      </c>
      <c r="N40" s="427" t="s">
        <v>75</v>
      </c>
      <c r="O40" s="426" t="s">
        <v>304</v>
      </c>
      <c r="P40" s="426" t="s">
        <v>305</v>
      </c>
      <c r="Q40" s="426">
        <v>18.399999999999999</v>
      </c>
      <c r="R40" s="426">
        <v>16.2</v>
      </c>
      <c r="S40" s="426">
        <v>14</v>
      </c>
      <c r="T40" s="426">
        <v>11.8</v>
      </c>
      <c r="U40" s="426">
        <v>10.8</v>
      </c>
      <c r="V40" s="426" t="s">
        <v>78</v>
      </c>
    </row>
    <row r="41" spans="1:22" ht="70.900000000000006" hidden="1" customHeight="1" x14ac:dyDescent="0.2">
      <c r="A41" s="329" t="s">
        <v>280</v>
      </c>
      <c r="B41" s="330">
        <v>16</v>
      </c>
      <c r="C41" s="426" t="s">
        <v>290</v>
      </c>
      <c r="D41" s="426" t="s">
        <v>291</v>
      </c>
      <c r="E41" s="322" t="s">
        <v>292</v>
      </c>
      <c r="F41" s="328"/>
      <c r="G41" s="328"/>
      <c r="H41" s="427" t="s">
        <v>306</v>
      </c>
      <c r="I41" s="427" t="s">
        <v>294</v>
      </c>
      <c r="J41" s="426" t="s">
        <v>295</v>
      </c>
      <c r="K41" s="426" t="s">
        <v>307</v>
      </c>
      <c r="L41" s="331" t="s">
        <v>308</v>
      </c>
      <c r="M41" s="331" t="s">
        <v>297</v>
      </c>
      <c r="N41" s="427" t="s">
        <v>228</v>
      </c>
      <c r="O41" s="426" t="s">
        <v>309</v>
      </c>
      <c r="P41" s="426" t="s">
        <v>310</v>
      </c>
      <c r="Q41" s="426"/>
      <c r="R41" s="426"/>
      <c r="S41" s="426"/>
      <c r="T41" s="426">
        <v>26</v>
      </c>
      <c r="U41" s="426"/>
      <c r="V41" s="426"/>
    </row>
    <row r="42" spans="1:22" ht="136.5" hidden="1" customHeight="1" x14ac:dyDescent="0.2">
      <c r="A42" s="329" t="s">
        <v>280</v>
      </c>
      <c r="B42" s="330">
        <v>16</v>
      </c>
      <c r="C42" s="426" t="s">
        <v>290</v>
      </c>
      <c r="D42" s="426" t="s">
        <v>291</v>
      </c>
      <c r="E42" s="322" t="s">
        <v>292</v>
      </c>
      <c r="F42" s="328"/>
      <c r="G42" s="328"/>
      <c r="H42" s="427" t="s">
        <v>311</v>
      </c>
      <c r="I42" s="427" t="s">
        <v>294</v>
      </c>
      <c r="J42" s="426" t="s">
        <v>295</v>
      </c>
      <c r="K42" s="426" t="s">
        <v>312</v>
      </c>
      <c r="L42" s="331" t="s">
        <v>297</v>
      </c>
      <c r="M42" s="331"/>
      <c r="N42" s="427" t="s">
        <v>159</v>
      </c>
      <c r="O42" s="426" t="s">
        <v>313</v>
      </c>
      <c r="P42" s="426" t="s">
        <v>314</v>
      </c>
      <c r="Q42" s="426"/>
      <c r="R42" s="426"/>
      <c r="S42" s="426"/>
      <c r="T42" s="426">
        <v>340</v>
      </c>
      <c r="U42" s="426"/>
      <c r="V42" s="426"/>
    </row>
    <row r="43" spans="1:22" ht="78.75" hidden="1" x14ac:dyDescent="0.2">
      <c r="A43" s="329" t="s">
        <v>280</v>
      </c>
      <c r="B43" s="330">
        <v>16</v>
      </c>
      <c r="C43" s="426" t="s">
        <v>290</v>
      </c>
      <c r="D43" s="426" t="s">
        <v>291</v>
      </c>
      <c r="E43" s="322" t="s">
        <v>292</v>
      </c>
      <c r="F43" s="328"/>
      <c r="G43" s="328"/>
      <c r="H43" s="427" t="s">
        <v>315</v>
      </c>
      <c r="I43" s="427" t="s">
        <v>294</v>
      </c>
      <c r="J43" s="426" t="s">
        <v>295</v>
      </c>
      <c r="K43" s="426" t="s">
        <v>316</v>
      </c>
      <c r="L43" s="331" t="s">
        <v>317</v>
      </c>
      <c r="M43" s="331" t="s">
        <v>318</v>
      </c>
      <c r="N43" s="427" t="s">
        <v>196</v>
      </c>
      <c r="O43" s="426" t="s">
        <v>319</v>
      </c>
      <c r="P43" s="426"/>
      <c r="Q43" s="426"/>
      <c r="R43" s="426"/>
      <c r="S43" s="426"/>
      <c r="T43" s="426"/>
      <c r="U43" s="426"/>
      <c r="V43" s="426"/>
    </row>
    <row r="44" spans="1:22" ht="89.45" hidden="1" customHeight="1" x14ac:dyDescent="0.2">
      <c r="A44" s="329" t="s">
        <v>280</v>
      </c>
      <c r="B44" s="330">
        <v>16</v>
      </c>
      <c r="C44" s="426" t="s">
        <v>290</v>
      </c>
      <c r="D44" s="426" t="s">
        <v>291</v>
      </c>
      <c r="E44" s="322" t="s">
        <v>292</v>
      </c>
      <c r="F44" s="328"/>
      <c r="G44" s="328"/>
      <c r="H44" s="427" t="s">
        <v>293</v>
      </c>
      <c r="I44" s="427" t="s">
        <v>294</v>
      </c>
      <c r="J44" s="426" t="s">
        <v>295</v>
      </c>
      <c r="K44" s="426" t="s">
        <v>320</v>
      </c>
      <c r="L44" s="331" t="s">
        <v>297</v>
      </c>
      <c r="M44" s="331" t="s">
        <v>321</v>
      </c>
      <c r="N44" s="427" t="s">
        <v>135</v>
      </c>
      <c r="O44" s="426" t="s">
        <v>322</v>
      </c>
      <c r="P44" s="426" t="s">
        <v>323</v>
      </c>
      <c r="Q44" s="426"/>
      <c r="R44" s="426"/>
      <c r="S44" s="426"/>
      <c r="T44" s="426"/>
      <c r="U44" s="426"/>
      <c r="V44" s="426"/>
    </row>
    <row r="45" spans="1:22" ht="94.5" hidden="1" x14ac:dyDescent="0.2">
      <c r="A45" s="329" t="s">
        <v>280</v>
      </c>
      <c r="B45" s="330">
        <v>16</v>
      </c>
      <c r="C45" s="426" t="s">
        <v>290</v>
      </c>
      <c r="D45" s="426" t="s">
        <v>291</v>
      </c>
      <c r="E45" s="322" t="s">
        <v>292</v>
      </c>
      <c r="F45" s="328"/>
      <c r="G45" s="328"/>
      <c r="H45" s="427" t="s">
        <v>324</v>
      </c>
      <c r="I45" s="427" t="s">
        <v>294</v>
      </c>
      <c r="J45" s="426" t="s">
        <v>325</v>
      </c>
      <c r="K45" s="426" t="s">
        <v>326</v>
      </c>
      <c r="L45" s="331" t="s">
        <v>327</v>
      </c>
      <c r="M45" s="331" t="s">
        <v>328</v>
      </c>
      <c r="N45" s="427" t="s">
        <v>83</v>
      </c>
      <c r="O45" s="426"/>
      <c r="P45" s="426"/>
      <c r="Q45" s="426"/>
      <c r="R45" s="426"/>
      <c r="S45" s="426"/>
      <c r="T45" s="426"/>
      <c r="U45" s="426"/>
      <c r="V45" s="426"/>
    </row>
    <row r="46" spans="1:22" ht="95.45" hidden="1" customHeight="1" x14ac:dyDescent="0.2">
      <c r="A46" s="329" t="s">
        <v>280</v>
      </c>
      <c r="B46" s="330">
        <v>16</v>
      </c>
      <c r="C46" s="426" t="s">
        <v>290</v>
      </c>
      <c r="D46" s="426" t="s">
        <v>291</v>
      </c>
      <c r="E46" s="322" t="s">
        <v>292</v>
      </c>
      <c r="F46" s="328"/>
      <c r="G46" s="328"/>
      <c r="H46" s="427" t="s">
        <v>329</v>
      </c>
      <c r="I46" s="427" t="s">
        <v>294</v>
      </c>
      <c r="J46" s="426" t="s">
        <v>325</v>
      </c>
      <c r="K46" s="426" t="s">
        <v>330</v>
      </c>
      <c r="L46" s="331" t="s">
        <v>331</v>
      </c>
      <c r="M46" s="331" t="s">
        <v>332</v>
      </c>
      <c r="N46" s="427" t="s">
        <v>196</v>
      </c>
      <c r="O46" s="426" t="s">
        <v>333</v>
      </c>
      <c r="P46" s="426"/>
      <c r="Q46" s="426"/>
      <c r="R46" s="426"/>
      <c r="S46" s="426"/>
      <c r="T46" s="426"/>
      <c r="U46" s="426"/>
      <c r="V46" s="426"/>
    </row>
    <row r="47" spans="1:22" ht="97.9" hidden="1" customHeight="1" x14ac:dyDescent="0.2">
      <c r="A47" s="329" t="s">
        <v>280</v>
      </c>
      <c r="B47" s="330">
        <v>16</v>
      </c>
      <c r="C47" s="426" t="s">
        <v>290</v>
      </c>
      <c r="D47" s="426" t="s">
        <v>291</v>
      </c>
      <c r="E47" s="322" t="s">
        <v>292</v>
      </c>
      <c r="F47" s="328"/>
      <c r="G47" s="328"/>
      <c r="H47" s="427" t="s">
        <v>188</v>
      </c>
      <c r="I47" s="427" t="s">
        <v>294</v>
      </c>
      <c r="J47" s="426" t="s">
        <v>325</v>
      </c>
      <c r="K47" s="426" t="s">
        <v>334</v>
      </c>
      <c r="L47" s="331" t="s">
        <v>335</v>
      </c>
      <c r="M47" s="331" t="s">
        <v>336</v>
      </c>
      <c r="N47" s="427" t="s">
        <v>196</v>
      </c>
      <c r="O47" s="426" t="s">
        <v>337</v>
      </c>
      <c r="P47" s="426"/>
      <c r="Q47" s="426"/>
      <c r="R47" s="426"/>
      <c r="S47" s="426"/>
      <c r="T47" s="426"/>
      <c r="U47" s="426"/>
      <c r="V47" s="426"/>
    </row>
    <row r="48" spans="1:22" ht="147" hidden="1" customHeight="1" x14ac:dyDescent="0.2">
      <c r="A48" s="329" t="s">
        <v>124</v>
      </c>
      <c r="B48" s="330" t="s">
        <v>338</v>
      </c>
      <c r="C48" s="426" t="s">
        <v>339</v>
      </c>
      <c r="D48" s="426" t="s">
        <v>340</v>
      </c>
      <c r="E48" s="322" t="s">
        <v>292</v>
      </c>
      <c r="F48" s="328" t="s">
        <v>341</v>
      </c>
      <c r="G48" s="328" t="s">
        <v>342</v>
      </c>
      <c r="H48" s="427" t="s">
        <v>188</v>
      </c>
      <c r="I48" s="427" t="s">
        <v>343</v>
      </c>
      <c r="J48" s="426" t="s">
        <v>325</v>
      </c>
      <c r="K48" s="426" t="s">
        <v>344</v>
      </c>
      <c r="L48" s="328" t="s">
        <v>345</v>
      </c>
      <c r="M48" s="328" t="s">
        <v>346</v>
      </c>
      <c r="N48" s="427" t="s">
        <v>196</v>
      </c>
      <c r="O48" s="426" t="s">
        <v>347</v>
      </c>
      <c r="P48" s="426"/>
      <c r="Q48" s="426"/>
      <c r="R48" s="426"/>
      <c r="S48" s="426"/>
      <c r="T48" s="426"/>
      <c r="U48" s="426"/>
      <c r="V48" s="328" t="s">
        <v>346</v>
      </c>
    </row>
    <row r="49" spans="1:22" ht="127.9" hidden="1" customHeight="1" x14ac:dyDescent="0.2">
      <c r="A49" s="329" t="s">
        <v>280</v>
      </c>
      <c r="B49" s="330">
        <v>16</v>
      </c>
      <c r="C49" s="426" t="s">
        <v>290</v>
      </c>
      <c r="D49" s="426" t="s">
        <v>291</v>
      </c>
      <c r="E49" s="322" t="s">
        <v>292</v>
      </c>
      <c r="F49" s="426"/>
      <c r="G49" s="426"/>
      <c r="H49" s="427" t="s">
        <v>115</v>
      </c>
      <c r="I49" s="427" t="s">
        <v>294</v>
      </c>
      <c r="J49" s="426" t="s">
        <v>325</v>
      </c>
      <c r="K49" s="426" t="s">
        <v>348</v>
      </c>
      <c r="L49" s="331" t="s">
        <v>349</v>
      </c>
      <c r="M49" s="331" t="s">
        <v>350</v>
      </c>
      <c r="N49" s="427" t="s">
        <v>351</v>
      </c>
      <c r="O49" s="426" t="s">
        <v>352</v>
      </c>
      <c r="P49" s="426"/>
      <c r="Q49" s="426"/>
      <c r="R49" s="426"/>
      <c r="S49" s="426"/>
      <c r="T49" s="426"/>
      <c r="U49" s="426"/>
      <c r="V49" s="426"/>
    </row>
    <row r="50" spans="1:22" ht="147" hidden="1" customHeight="1" x14ac:dyDescent="0.2">
      <c r="A50" s="329" t="s">
        <v>99</v>
      </c>
      <c r="B50" s="330" t="s">
        <v>100</v>
      </c>
      <c r="C50" s="426" t="s">
        <v>353</v>
      </c>
      <c r="D50" s="426" t="s">
        <v>354</v>
      </c>
      <c r="E50" s="322" t="s">
        <v>355</v>
      </c>
      <c r="F50" s="426" t="s">
        <v>356</v>
      </c>
      <c r="G50" s="426" t="s">
        <v>357</v>
      </c>
      <c r="H50" s="427" t="s">
        <v>358</v>
      </c>
      <c r="I50" s="427" t="s">
        <v>359</v>
      </c>
      <c r="J50" s="426" t="s">
        <v>325</v>
      </c>
      <c r="K50" s="426" t="s">
        <v>360</v>
      </c>
      <c r="L50" s="426" t="s">
        <v>361</v>
      </c>
      <c r="M50" s="426" t="s">
        <v>362</v>
      </c>
      <c r="N50" s="427" t="s">
        <v>135</v>
      </c>
      <c r="O50" s="426" t="s">
        <v>363</v>
      </c>
      <c r="P50" s="426" t="s">
        <v>364</v>
      </c>
      <c r="Q50" s="426">
        <v>33.03</v>
      </c>
      <c r="R50" s="426">
        <v>33.04</v>
      </c>
      <c r="S50" s="426">
        <v>33.049999999999997</v>
      </c>
      <c r="T50" s="426">
        <v>33.06</v>
      </c>
      <c r="U50" s="426">
        <v>33.07</v>
      </c>
      <c r="V50" s="426" t="s">
        <v>112</v>
      </c>
    </row>
    <row r="51" spans="1:22" ht="206.45" hidden="1" customHeight="1" x14ac:dyDescent="0.2">
      <c r="A51" s="329" t="s">
        <v>280</v>
      </c>
      <c r="B51" s="330">
        <v>16</v>
      </c>
      <c r="C51" s="426" t="s">
        <v>290</v>
      </c>
      <c r="D51" s="426" t="s">
        <v>291</v>
      </c>
      <c r="E51" s="322" t="s">
        <v>292</v>
      </c>
      <c r="F51" s="426"/>
      <c r="G51" s="426"/>
      <c r="H51" s="427" t="s">
        <v>365</v>
      </c>
      <c r="I51" s="427" t="s">
        <v>294</v>
      </c>
      <c r="J51" s="426" t="s">
        <v>366</v>
      </c>
      <c r="K51" s="426" t="s">
        <v>367</v>
      </c>
      <c r="L51" s="331" t="s">
        <v>368</v>
      </c>
      <c r="M51" s="331" t="s">
        <v>369</v>
      </c>
      <c r="N51" s="427" t="s">
        <v>196</v>
      </c>
      <c r="O51" s="426" t="s">
        <v>370</v>
      </c>
      <c r="P51" s="426"/>
      <c r="Q51" s="353">
        <v>0.25</v>
      </c>
      <c r="R51" s="353">
        <v>0.5</v>
      </c>
      <c r="S51" s="353">
        <v>0.75</v>
      </c>
      <c r="T51" s="353">
        <v>1</v>
      </c>
      <c r="U51" s="426"/>
      <c r="V51" s="426"/>
    </row>
    <row r="52" spans="1:22" ht="82.15" hidden="1" customHeight="1" x14ac:dyDescent="0.2">
      <c r="A52" s="329" t="s">
        <v>280</v>
      </c>
      <c r="B52" s="330">
        <v>16</v>
      </c>
      <c r="C52" s="426" t="s">
        <v>290</v>
      </c>
      <c r="D52" s="426" t="s">
        <v>291</v>
      </c>
      <c r="E52" s="322" t="s">
        <v>292</v>
      </c>
      <c r="F52" s="426"/>
      <c r="G52" s="426"/>
      <c r="H52" s="427" t="s">
        <v>371</v>
      </c>
      <c r="I52" s="427" t="s">
        <v>294</v>
      </c>
      <c r="J52" s="426" t="s">
        <v>366</v>
      </c>
      <c r="K52" s="426" t="s">
        <v>372</v>
      </c>
      <c r="L52" s="331" t="s">
        <v>373</v>
      </c>
      <c r="M52" s="331"/>
      <c r="N52" s="427" t="s">
        <v>196</v>
      </c>
      <c r="O52" s="426" t="s">
        <v>374</v>
      </c>
      <c r="P52" s="426" t="s">
        <v>375</v>
      </c>
      <c r="Q52" s="426">
        <v>22</v>
      </c>
      <c r="R52" s="426">
        <v>24</v>
      </c>
      <c r="S52" s="426">
        <v>26</v>
      </c>
      <c r="T52" s="426">
        <v>28</v>
      </c>
      <c r="U52" s="426"/>
      <c r="V52" s="426"/>
    </row>
    <row r="53" spans="1:22" ht="138.75" hidden="1" customHeight="1" x14ac:dyDescent="0.2">
      <c r="A53" s="329" t="s">
        <v>280</v>
      </c>
      <c r="B53" s="330" t="s">
        <v>376</v>
      </c>
      <c r="C53" s="426" t="s">
        <v>64</v>
      </c>
      <c r="D53" s="426" t="s">
        <v>377</v>
      </c>
      <c r="E53" s="322" t="s">
        <v>378</v>
      </c>
      <c r="F53" s="426" t="s">
        <v>379</v>
      </c>
      <c r="G53" s="426" t="s">
        <v>380</v>
      </c>
      <c r="H53" s="427" t="s">
        <v>381</v>
      </c>
      <c r="I53" s="427" t="s">
        <v>294</v>
      </c>
      <c r="J53" s="426" t="s">
        <v>366</v>
      </c>
      <c r="K53" s="426" t="s">
        <v>382</v>
      </c>
      <c r="L53" s="426" t="s">
        <v>383</v>
      </c>
      <c r="M53" s="426" t="s">
        <v>384</v>
      </c>
      <c r="N53" s="427" t="s">
        <v>75</v>
      </c>
      <c r="O53" s="426" t="s">
        <v>385</v>
      </c>
      <c r="P53" s="426" t="s">
        <v>386</v>
      </c>
      <c r="Q53" s="426">
        <v>15</v>
      </c>
      <c r="R53" s="426">
        <v>35</v>
      </c>
      <c r="S53" s="426">
        <v>65</v>
      </c>
      <c r="T53" s="426">
        <v>100</v>
      </c>
      <c r="U53" s="426">
        <v>100</v>
      </c>
      <c r="V53" s="426" t="s">
        <v>78</v>
      </c>
    </row>
    <row r="54" spans="1:22" ht="138.75" hidden="1" customHeight="1" x14ac:dyDescent="0.2">
      <c r="A54" s="329" t="s">
        <v>280</v>
      </c>
      <c r="B54" s="330" t="s">
        <v>376</v>
      </c>
      <c r="C54" s="426" t="s">
        <v>64</v>
      </c>
      <c r="D54" s="426" t="s">
        <v>377</v>
      </c>
      <c r="E54" s="322" t="s">
        <v>378</v>
      </c>
      <c r="F54" s="426" t="s">
        <v>379</v>
      </c>
      <c r="G54" s="426" t="s">
        <v>380</v>
      </c>
      <c r="H54" s="427" t="s">
        <v>381</v>
      </c>
      <c r="I54" s="427" t="s">
        <v>70</v>
      </c>
      <c r="J54" s="426" t="s">
        <v>366</v>
      </c>
      <c r="K54" s="426" t="s">
        <v>387</v>
      </c>
      <c r="L54" s="426" t="s">
        <v>388</v>
      </c>
      <c r="M54" s="426"/>
      <c r="N54" s="427" t="s">
        <v>159</v>
      </c>
      <c r="O54" s="426" t="s">
        <v>389</v>
      </c>
      <c r="P54" s="426" t="s">
        <v>390</v>
      </c>
      <c r="Q54" s="426">
        <v>3.6</v>
      </c>
      <c r="R54" s="426">
        <v>3.7</v>
      </c>
      <c r="S54" s="426">
        <v>3.8</v>
      </c>
      <c r="T54" s="426">
        <v>4</v>
      </c>
      <c r="U54" s="426">
        <v>4.0999999999999996</v>
      </c>
      <c r="V54" s="426" t="s">
        <v>78</v>
      </c>
    </row>
    <row r="55" spans="1:22" ht="262.5" hidden="1" customHeight="1" x14ac:dyDescent="0.2">
      <c r="A55" s="334" t="s">
        <v>149</v>
      </c>
      <c r="B55" s="428" t="s">
        <v>391</v>
      </c>
      <c r="C55" s="426" t="s">
        <v>174</v>
      </c>
      <c r="D55" s="328" t="s">
        <v>244</v>
      </c>
      <c r="E55" s="328" t="s">
        <v>392</v>
      </c>
      <c r="F55" s="328" t="s">
        <v>393</v>
      </c>
      <c r="G55" s="331" t="s">
        <v>394</v>
      </c>
      <c r="H55" s="335" t="s">
        <v>395</v>
      </c>
      <c r="I55" s="331" t="s">
        <v>396</v>
      </c>
      <c r="J55" s="331" t="s">
        <v>157</v>
      </c>
      <c r="K55" s="331" t="s">
        <v>397</v>
      </c>
      <c r="L55" s="331"/>
      <c r="M55" s="331"/>
      <c r="N55" s="427" t="s">
        <v>83</v>
      </c>
      <c r="O55" s="426"/>
      <c r="P55" s="426"/>
      <c r="Q55" s="426"/>
      <c r="R55" s="426"/>
      <c r="S55" s="426"/>
      <c r="T55" s="426"/>
      <c r="U55" s="426"/>
      <c r="V55" s="426"/>
    </row>
    <row r="56" spans="1:22" ht="134.25" hidden="1" customHeight="1" x14ac:dyDescent="0.2">
      <c r="A56" s="334" t="s">
        <v>149</v>
      </c>
      <c r="B56" s="428" t="s">
        <v>391</v>
      </c>
      <c r="C56" s="426" t="s">
        <v>174</v>
      </c>
      <c r="D56" s="328" t="s">
        <v>244</v>
      </c>
      <c r="E56" s="328" t="s">
        <v>398</v>
      </c>
      <c r="F56" s="328" t="s">
        <v>399</v>
      </c>
      <c r="G56" s="328" t="s">
        <v>400</v>
      </c>
      <c r="H56" s="335" t="s">
        <v>395</v>
      </c>
      <c r="I56" s="331" t="s">
        <v>396</v>
      </c>
      <c r="J56" s="331" t="s">
        <v>157</v>
      </c>
      <c r="K56" s="331" t="s">
        <v>397</v>
      </c>
      <c r="L56" s="336"/>
      <c r="M56" s="331"/>
      <c r="N56" s="427" t="s">
        <v>83</v>
      </c>
      <c r="O56" s="426"/>
      <c r="P56" s="426"/>
      <c r="Q56" s="426"/>
      <c r="R56" s="426"/>
      <c r="S56" s="426"/>
      <c r="T56" s="426"/>
      <c r="U56" s="426"/>
      <c r="V56" s="426"/>
    </row>
    <row r="57" spans="1:22" ht="87" hidden="1" customHeight="1" x14ac:dyDescent="0.2">
      <c r="A57" s="334" t="s">
        <v>280</v>
      </c>
      <c r="B57" s="428">
        <v>16</v>
      </c>
      <c r="C57" s="337" t="s">
        <v>401</v>
      </c>
      <c r="D57" s="331" t="s">
        <v>291</v>
      </c>
      <c r="E57" s="328" t="s">
        <v>402</v>
      </c>
      <c r="F57" s="331" t="s">
        <v>297</v>
      </c>
      <c r="G57" s="331" t="s">
        <v>302</v>
      </c>
      <c r="H57" s="328" t="s">
        <v>403</v>
      </c>
      <c r="I57" s="427" t="s">
        <v>294</v>
      </c>
      <c r="J57" s="426" t="s">
        <v>295</v>
      </c>
      <c r="K57" s="331" t="s">
        <v>397</v>
      </c>
      <c r="L57" s="331"/>
      <c r="M57" s="331"/>
      <c r="N57" s="427" t="s">
        <v>83</v>
      </c>
      <c r="O57" s="426"/>
      <c r="P57" s="426"/>
      <c r="Q57" s="426"/>
      <c r="R57" s="426"/>
      <c r="S57" s="426"/>
      <c r="T57" s="426"/>
      <c r="U57" s="426"/>
      <c r="V57" s="331" t="s">
        <v>404</v>
      </c>
    </row>
    <row r="58" spans="1:22" ht="108" hidden="1" customHeight="1" x14ac:dyDescent="0.2">
      <c r="A58" s="334" t="s">
        <v>280</v>
      </c>
      <c r="B58" s="428">
        <v>16</v>
      </c>
      <c r="C58" s="337" t="s">
        <v>401</v>
      </c>
      <c r="D58" s="331" t="s">
        <v>291</v>
      </c>
      <c r="E58" s="338" t="s">
        <v>405</v>
      </c>
      <c r="F58" s="331" t="s">
        <v>297</v>
      </c>
      <c r="G58" s="331" t="s">
        <v>302</v>
      </c>
      <c r="H58" s="328" t="s">
        <v>403</v>
      </c>
      <c r="I58" s="427" t="s">
        <v>294</v>
      </c>
      <c r="J58" s="426" t="s">
        <v>295</v>
      </c>
      <c r="K58" s="331" t="s">
        <v>397</v>
      </c>
      <c r="L58" s="331"/>
      <c r="M58" s="331"/>
      <c r="N58" s="427" t="s">
        <v>83</v>
      </c>
      <c r="O58" s="426"/>
      <c r="P58" s="426"/>
      <c r="Q58" s="426"/>
      <c r="R58" s="426"/>
      <c r="S58" s="426"/>
      <c r="T58" s="426"/>
      <c r="U58" s="426"/>
      <c r="V58" s="331" t="s">
        <v>404</v>
      </c>
    </row>
    <row r="59" spans="1:22" ht="75.75" hidden="1" customHeight="1" x14ac:dyDescent="0.2">
      <c r="A59" s="334" t="s">
        <v>280</v>
      </c>
      <c r="B59" s="428">
        <v>16</v>
      </c>
      <c r="C59" s="337" t="s">
        <v>401</v>
      </c>
      <c r="D59" s="331" t="s">
        <v>291</v>
      </c>
      <c r="E59" s="328" t="s">
        <v>406</v>
      </c>
      <c r="F59" s="331" t="s">
        <v>297</v>
      </c>
      <c r="G59" s="331" t="s">
        <v>302</v>
      </c>
      <c r="H59" s="328" t="s">
        <v>403</v>
      </c>
      <c r="I59" s="427" t="s">
        <v>294</v>
      </c>
      <c r="J59" s="426" t="s">
        <v>295</v>
      </c>
      <c r="K59" s="331" t="s">
        <v>397</v>
      </c>
      <c r="L59" s="336"/>
      <c r="M59" s="336"/>
      <c r="N59" s="427" t="s">
        <v>83</v>
      </c>
      <c r="O59" s="426"/>
      <c r="P59" s="426"/>
      <c r="Q59" s="426"/>
      <c r="R59" s="426"/>
      <c r="S59" s="426"/>
      <c r="T59" s="426"/>
      <c r="U59" s="426"/>
      <c r="V59" s="331" t="s">
        <v>407</v>
      </c>
    </row>
    <row r="60" spans="1:22" ht="63" hidden="1" x14ac:dyDescent="0.2">
      <c r="A60" s="334" t="s">
        <v>280</v>
      </c>
      <c r="B60" s="428">
        <v>16</v>
      </c>
      <c r="C60" s="337" t="s">
        <v>401</v>
      </c>
      <c r="D60" s="331" t="s">
        <v>291</v>
      </c>
      <c r="E60" s="328" t="s">
        <v>408</v>
      </c>
      <c r="F60" s="331" t="s">
        <v>297</v>
      </c>
      <c r="G60" s="331" t="s">
        <v>302</v>
      </c>
      <c r="H60" s="328" t="s">
        <v>403</v>
      </c>
      <c r="I60" s="427" t="s">
        <v>294</v>
      </c>
      <c r="J60" s="426" t="s">
        <v>295</v>
      </c>
      <c r="K60" s="331" t="s">
        <v>397</v>
      </c>
      <c r="L60" s="336"/>
      <c r="M60" s="336"/>
      <c r="N60" s="427" t="s">
        <v>83</v>
      </c>
      <c r="O60" s="426"/>
      <c r="P60" s="426"/>
      <c r="Q60" s="426"/>
      <c r="R60" s="426"/>
      <c r="S60" s="426"/>
      <c r="T60" s="426"/>
      <c r="U60" s="426"/>
      <c r="V60" s="331" t="s">
        <v>407</v>
      </c>
    </row>
    <row r="61" spans="1:22" ht="166.5" hidden="1" customHeight="1" x14ac:dyDescent="0.2">
      <c r="A61" s="334" t="s">
        <v>149</v>
      </c>
      <c r="B61" s="428">
        <v>3</v>
      </c>
      <c r="C61" s="337" t="s">
        <v>409</v>
      </c>
      <c r="D61" s="328" t="s">
        <v>244</v>
      </c>
      <c r="E61" s="328" t="s">
        <v>410</v>
      </c>
      <c r="F61" s="328" t="s">
        <v>411</v>
      </c>
      <c r="G61" s="328" t="s">
        <v>412</v>
      </c>
      <c r="H61" s="328" t="s">
        <v>395</v>
      </c>
      <c r="I61" s="331" t="s">
        <v>156</v>
      </c>
      <c r="J61" s="331" t="s">
        <v>157</v>
      </c>
      <c r="K61" s="331" t="s">
        <v>397</v>
      </c>
      <c r="L61" s="336"/>
      <c r="M61" s="336"/>
      <c r="N61" s="427" t="s">
        <v>83</v>
      </c>
      <c r="O61" s="426"/>
      <c r="P61" s="426"/>
      <c r="Q61" s="426"/>
      <c r="R61" s="426"/>
      <c r="S61" s="426"/>
      <c r="T61" s="426"/>
      <c r="U61" s="426"/>
      <c r="V61" s="331" t="s">
        <v>413</v>
      </c>
    </row>
    <row r="62" spans="1:22" ht="271.5" customHeight="1" x14ac:dyDescent="0.2">
      <c r="A62" s="334" t="s">
        <v>99</v>
      </c>
      <c r="B62" s="335" t="s">
        <v>100</v>
      </c>
      <c r="C62" s="337" t="s">
        <v>414</v>
      </c>
      <c r="D62" s="331" t="s">
        <v>415</v>
      </c>
      <c r="E62" s="328" t="s">
        <v>416</v>
      </c>
      <c r="F62" s="328" t="s">
        <v>417</v>
      </c>
      <c r="G62" s="338" t="s">
        <v>418</v>
      </c>
      <c r="H62" s="328" t="s">
        <v>419</v>
      </c>
      <c r="I62" s="331" t="s">
        <v>70</v>
      </c>
      <c r="J62" s="328" t="s">
        <v>71</v>
      </c>
      <c r="K62" s="331" t="s">
        <v>397</v>
      </c>
      <c r="L62" s="336"/>
      <c r="M62" s="338"/>
      <c r="N62" s="326" t="s">
        <v>83</v>
      </c>
      <c r="O62" s="323"/>
      <c r="P62" s="323"/>
      <c r="Q62" s="323"/>
      <c r="R62" s="323"/>
      <c r="S62" s="323"/>
      <c r="T62" s="323"/>
      <c r="U62" s="323"/>
      <c r="V62" s="331" t="s">
        <v>420</v>
      </c>
    </row>
    <row r="63" spans="1:22" ht="189" x14ac:dyDescent="0.2">
      <c r="A63" s="337" t="s">
        <v>62</v>
      </c>
      <c r="B63" s="335">
        <v>17</v>
      </c>
      <c r="C63" s="337" t="s">
        <v>421</v>
      </c>
      <c r="D63" s="331" t="s">
        <v>422</v>
      </c>
      <c r="E63" s="328" t="s">
        <v>423</v>
      </c>
      <c r="F63" s="328" t="s">
        <v>424</v>
      </c>
      <c r="G63" s="328" t="s">
        <v>425</v>
      </c>
      <c r="H63" s="335"/>
      <c r="I63" s="331" t="s">
        <v>70</v>
      </c>
      <c r="J63" s="331" t="s">
        <v>71</v>
      </c>
      <c r="K63" s="331" t="s">
        <v>426</v>
      </c>
      <c r="L63" s="336"/>
      <c r="M63" s="336"/>
      <c r="N63" s="427" t="s">
        <v>83</v>
      </c>
      <c r="O63" s="426"/>
      <c r="P63" s="426"/>
      <c r="Q63" s="426"/>
      <c r="R63" s="426"/>
      <c r="S63" s="426"/>
      <c r="T63" s="426"/>
      <c r="U63" s="426"/>
      <c r="V63" s="331" t="s">
        <v>427</v>
      </c>
    </row>
    <row r="64" spans="1:22" ht="170.25" customHeight="1" x14ac:dyDescent="0.2">
      <c r="A64" s="334" t="s">
        <v>124</v>
      </c>
      <c r="B64" s="428" t="s">
        <v>428</v>
      </c>
      <c r="C64" s="337" t="s">
        <v>429</v>
      </c>
      <c r="D64" s="331" t="s">
        <v>430</v>
      </c>
      <c r="E64" s="328" t="s">
        <v>431</v>
      </c>
      <c r="F64" s="328" t="s">
        <v>432</v>
      </c>
      <c r="G64" s="328" t="s">
        <v>433</v>
      </c>
      <c r="H64" s="328" t="s">
        <v>434</v>
      </c>
      <c r="I64" s="328" t="s">
        <v>294</v>
      </c>
      <c r="J64" s="328" t="s">
        <v>325</v>
      </c>
      <c r="K64" s="331" t="s">
        <v>397</v>
      </c>
      <c r="L64" s="328"/>
      <c r="M64" s="328"/>
      <c r="N64" s="427" t="s">
        <v>196</v>
      </c>
      <c r="O64" s="426"/>
      <c r="P64" s="426"/>
      <c r="Q64" s="426"/>
      <c r="R64" s="426"/>
      <c r="S64" s="426"/>
      <c r="T64" s="426"/>
      <c r="U64" s="426"/>
      <c r="V64" s="331" t="s">
        <v>435</v>
      </c>
    </row>
    <row r="65" spans="1:22" x14ac:dyDescent="0.25">
      <c r="A65" s="339" t="s">
        <v>436</v>
      </c>
      <c r="B65" s="339"/>
      <c r="C65" s="340"/>
      <c r="D65" s="340"/>
      <c r="E65" s="341"/>
      <c r="F65" s="340"/>
      <c r="G65" s="340"/>
      <c r="H65" s="342"/>
      <c r="I65" s="340"/>
      <c r="J65" s="339"/>
      <c r="K65" s="340"/>
      <c r="L65" s="340"/>
      <c r="M65" s="340"/>
      <c r="N65" s="342"/>
      <c r="O65" s="340"/>
      <c r="P65" s="340"/>
      <c r="Q65" s="343"/>
      <c r="R65" s="343"/>
      <c r="S65" s="343"/>
      <c r="T65" s="343"/>
      <c r="U65" s="343"/>
      <c r="V65" s="344"/>
    </row>
    <row r="66" spans="1:22" x14ac:dyDescent="0.25">
      <c r="A66" s="345" t="s">
        <v>437</v>
      </c>
      <c r="B66" s="339"/>
      <c r="C66" s="340"/>
      <c r="D66" s="340"/>
      <c r="E66" s="341"/>
      <c r="F66" s="340"/>
      <c r="G66" s="340"/>
      <c r="H66" s="342"/>
      <c r="I66" s="340"/>
      <c r="J66" s="339"/>
      <c r="K66" s="340"/>
      <c r="L66" s="340"/>
      <c r="M66" s="340"/>
      <c r="N66" s="342"/>
      <c r="O66" s="340"/>
      <c r="P66" s="340"/>
      <c r="Q66" s="343"/>
      <c r="R66" s="343"/>
      <c r="S66" s="343"/>
      <c r="T66" s="343"/>
      <c r="U66" s="343"/>
      <c r="V66" s="344"/>
    </row>
    <row r="67" spans="1:22" x14ac:dyDescent="0.25">
      <c r="A67" s="345" t="s">
        <v>438</v>
      </c>
      <c r="B67" s="339"/>
      <c r="C67" s="340"/>
      <c r="D67" s="340"/>
      <c r="E67" s="341"/>
      <c r="F67" s="340"/>
      <c r="G67" s="340"/>
      <c r="H67" s="342"/>
      <c r="I67" s="340"/>
      <c r="J67" s="339"/>
      <c r="K67" s="340"/>
      <c r="L67" s="340"/>
      <c r="M67" s="340"/>
      <c r="N67" s="342"/>
      <c r="O67" s="340"/>
      <c r="P67" s="340"/>
      <c r="Q67" s="343"/>
      <c r="R67" s="343"/>
      <c r="S67" s="343"/>
      <c r="T67" s="343"/>
      <c r="U67" s="343"/>
      <c r="V67" s="344"/>
    </row>
    <row r="68" spans="1:22" x14ac:dyDescent="0.25">
      <c r="A68" s="339" t="s">
        <v>439</v>
      </c>
      <c r="B68" s="339"/>
      <c r="C68" s="340"/>
      <c r="D68" s="340"/>
      <c r="E68" s="341"/>
      <c r="F68" s="340"/>
      <c r="G68" s="340"/>
      <c r="H68" s="342"/>
      <c r="I68" s="340"/>
      <c r="J68" s="339"/>
      <c r="K68" s="340"/>
      <c r="L68" s="340"/>
      <c r="M68" s="340"/>
      <c r="N68" s="342"/>
      <c r="O68" s="340"/>
      <c r="P68" s="340"/>
      <c r="Q68" s="343"/>
      <c r="R68" s="343"/>
      <c r="S68" s="343"/>
      <c r="T68" s="343"/>
      <c r="U68" s="343"/>
      <c r="V68" s="344"/>
    </row>
    <row r="69" spans="1:22" x14ac:dyDescent="0.25">
      <c r="A69" s="339"/>
      <c r="B69" s="339"/>
      <c r="C69" s="340"/>
      <c r="D69" s="340"/>
      <c r="E69" s="341"/>
      <c r="F69" s="340"/>
      <c r="G69" s="340"/>
      <c r="H69" s="342"/>
      <c r="I69" s="340"/>
      <c r="J69" s="339"/>
      <c r="K69" s="340"/>
      <c r="L69" s="340"/>
      <c r="M69" s="340"/>
      <c r="N69" s="342"/>
      <c r="O69" s="340"/>
      <c r="P69" s="340"/>
      <c r="Q69" s="343"/>
      <c r="R69" s="343"/>
      <c r="S69" s="343"/>
      <c r="T69" s="343"/>
      <c r="U69" s="343"/>
      <c r="V69" s="344"/>
    </row>
  </sheetData>
  <autoFilter ref="A3:W62" xr:uid="{00000000-0009-0000-0000-000003000000}">
    <filterColumn colId="9">
      <filters>
        <filter val="Economía, Competitividad y Prosperidad"/>
      </filters>
    </filterColumn>
  </autoFilter>
  <mergeCells count="24">
    <mergeCell ref="T11:T12"/>
    <mergeCell ref="U11:U12"/>
    <mergeCell ref="V11:V12"/>
    <mergeCell ref="O11:O12"/>
    <mergeCell ref="P11:P12"/>
    <mergeCell ref="Q11:Q12"/>
    <mergeCell ref="R11:R12"/>
    <mergeCell ref="S11:S12"/>
    <mergeCell ref="A2:G2"/>
    <mergeCell ref="H2:V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</mergeCells>
  <phoneticPr fontId="18" type="noConversion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&amp;L&amp;12&amp;F&amp;D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4"/>
  </sheetPr>
  <dimension ref="A1:X35"/>
  <sheetViews>
    <sheetView view="pageBreakPreview" zoomScaleNormal="100" zoomScaleSheetLayoutView="100" workbookViewId="0">
      <selection activeCell="D11" sqref="D11:D12"/>
    </sheetView>
  </sheetViews>
  <sheetFormatPr baseColWidth="10" defaultColWidth="11" defaultRowHeight="15" x14ac:dyDescent="0.25"/>
  <cols>
    <col min="1" max="1" width="3.5703125" style="157" customWidth="1"/>
    <col min="2" max="2" width="37.28515625" style="157" customWidth="1"/>
    <col min="3" max="3" width="8.140625" style="157" customWidth="1"/>
    <col min="4" max="4" width="5" style="157" customWidth="1"/>
    <col min="5" max="5" width="4.85546875" style="159" customWidth="1"/>
    <col min="6" max="6" width="5.28515625" style="159" customWidth="1"/>
    <col min="7" max="7" width="12.7109375" style="157" customWidth="1"/>
    <col min="8" max="8" width="9.5703125" style="157" customWidth="1"/>
    <col min="9" max="9" width="11.42578125" style="157" customWidth="1"/>
    <col min="10" max="10" width="7" style="157" bestFit="1" customWidth="1"/>
    <col min="11" max="13" width="12.7109375" style="157" customWidth="1"/>
    <col min="14" max="14" width="6.42578125" style="157" customWidth="1"/>
    <col min="15" max="17" width="12.7109375" style="157" customWidth="1"/>
    <col min="18" max="18" width="5" style="157" customWidth="1"/>
    <col min="19" max="19" width="5.7109375" style="157" customWidth="1"/>
    <col min="20" max="20" width="8.28515625" style="158" customWidth="1"/>
    <col min="21" max="21" width="6.140625" style="157" customWidth="1"/>
    <col min="22" max="16384" width="11" style="157"/>
  </cols>
  <sheetData>
    <row r="1" spans="1:24" ht="29.25" customHeight="1" thickBot="1" x14ac:dyDescent="0.3">
      <c r="A1" s="947" t="s">
        <v>440</v>
      </c>
      <c r="B1" s="948"/>
      <c r="C1" s="948"/>
      <c r="D1" s="948"/>
      <c r="E1" s="948"/>
      <c r="F1" s="948"/>
      <c r="G1" s="948"/>
      <c r="H1" s="948"/>
      <c r="I1" s="948"/>
      <c r="J1" s="948"/>
      <c r="K1" s="948"/>
      <c r="L1" s="948"/>
      <c r="M1" s="948"/>
      <c r="N1" s="948"/>
      <c r="O1" s="948"/>
      <c r="P1" s="948"/>
      <c r="Q1" s="948"/>
      <c r="R1" s="949"/>
      <c r="S1" s="944" t="s">
        <v>10</v>
      </c>
      <c r="T1" s="945"/>
      <c r="U1" s="946"/>
    </row>
    <row r="2" spans="1:24" ht="24" customHeight="1" x14ac:dyDescent="0.25">
      <c r="A2" s="973" t="s">
        <v>441</v>
      </c>
      <c r="B2" s="974"/>
      <c r="C2" s="975"/>
      <c r="D2" s="972"/>
      <c r="E2" s="972"/>
      <c r="F2" s="972"/>
      <c r="G2" s="972"/>
      <c r="H2" s="972"/>
      <c r="I2" s="972"/>
      <c r="J2" s="972"/>
      <c r="K2" s="275"/>
      <c r="L2" s="275"/>
      <c r="M2" s="275"/>
      <c r="N2" s="275"/>
      <c r="O2" s="275"/>
      <c r="P2" s="275"/>
      <c r="Q2" s="275"/>
      <c r="R2" s="275"/>
      <c r="S2" s="275"/>
      <c r="T2" s="273"/>
      <c r="U2" s="266"/>
      <c r="V2" s="266"/>
    </row>
    <row r="3" spans="1:24" ht="20.25" customHeight="1" thickBot="1" x14ac:dyDescent="0.3">
      <c r="A3" s="356"/>
      <c r="B3" s="357"/>
      <c r="C3" s="358"/>
      <c r="D3" s="936" t="s">
        <v>442</v>
      </c>
      <c r="E3" s="937"/>
      <c r="F3" s="937"/>
      <c r="G3" s="937"/>
      <c r="H3" s="937"/>
      <c r="I3" s="937"/>
      <c r="J3" s="937"/>
      <c r="K3" s="937"/>
      <c r="L3" s="937"/>
      <c r="M3" s="937"/>
      <c r="N3" s="937"/>
      <c r="O3" s="937"/>
      <c r="P3" s="937"/>
      <c r="Q3" s="937"/>
      <c r="R3" s="937"/>
      <c r="S3" s="938"/>
      <c r="T3" s="266"/>
      <c r="U3" s="266"/>
      <c r="V3" s="266"/>
    </row>
    <row r="4" spans="1:24" ht="29.25" customHeight="1" thickBot="1" x14ac:dyDescent="0.3">
      <c r="A4" s="950" t="s">
        <v>443</v>
      </c>
      <c r="B4" s="950"/>
      <c r="C4" s="950"/>
      <c r="D4" s="951" t="s">
        <v>444</v>
      </c>
      <c r="E4" s="952"/>
      <c r="F4" s="952"/>
      <c r="G4" s="952"/>
      <c r="H4" s="952"/>
      <c r="I4" s="952"/>
      <c r="J4" s="953"/>
      <c r="K4" s="954" t="s">
        <v>445</v>
      </c>
      <c r="L4" s="955"/>
      <c r="M4" s="955"/>
      <c r="N4" s="956"/>
      <c r="O4" s="957" t="s">
        <v>446</v>
      </c>
      <c r="P4" s="958"/>
      <c r="Q4" s="959"/>
      <c r="R4" s="960"/>
      <c r="S4" s="961" t="s">
        <v>447</v>
      </c>
      <c r="T4" s="942" t="s">
        <v>448</v>
      </c>
      <c r="U4" s="943"/>
      <c r="V4" s="943"/>
    </row>
    <row r="5" spans="1:24" s="210" customFormat="1" ht="134.25" customHeight="1" thickBot="1" x14ac:dyDescent="0.25">
      <c r="A5" s="213" t="s">
        <v>449</v>
      </c>
      <c r="B5" s="963" t="s">
        <v>450</v>
      </c>
      <c r="C5" s="964"/>
      <c r="D5" s="965" t="s">
        <v>451</v>
      </c>
      <c r="E5" s="966"/>
      <c r="F5" s="967" t="s">
        <v>452</v>
      </c>
      <c r="G5" s="967"/>
      <c r="H5" s="366" t="s">
        <v>453</v>
      </c>
      <c r="I5" s="367" t="s">
        <v>454</v>
      </c>
      <c r="J5" s="368" t="s">
        <v>455</v>
      </c>
      <c r="K5" s="369" t="s">
        <v>456</v>
      </c>
      <c r="L5" s="370" t="s">
        <v>457</v>
      </c>
      <c r="M5" s="371" t="s">
        <v>458</v>
      </c>
      <c r="N5" s="372" t="s">
        <v>459</v>
      </c>
      <c r="O5" s="373" t="s">
        <v>460</v>
      </c>
      <c r="P5" s="380" t="s">
        <v>461</v>
      </c>
      <c r="Q5" s="380" t="s">
        <v>462</v>
      </c>
      <c r="R5" s="374" t="s">
        <v>463</v>
      </c>
      <c r="S5" s="962"/>
      <c r="T5" s="212" t="s">
        <v>464</v>
      </c>
      <c r="U5" s="211" t="s">
        <v>465</v>
      </c>
      <c r="V5" s="276"/>
    </row>
    <row r="6" spans="1:24" ht="33.950000000000003" customHeight="1" thickBot="1" x14ac:dyDescent="0.3">
      <c r="A6" s="209">
        <v>1</v>
      </c>
      <c r="B6" s="968"/>
      <c r="C6" s="969"/>
      <c r="D6" s="970">
        <v>0</v>
      </c>
      <c r="E6" s="971"/>
      <c r="F6" s="941">
        <v>0</v>
      </c>
      <c r="G6" s="941"/>
      <c r="H6" s="436">
        <v>0</v>
      </c>
      <c r="I6" s="359">
        <v>0</v>
      </c>
      <c r="J6" s="360">
        <f t="shared" ref="J6:J13" si="0">AVERAGE(D6:I6)</f>
        <v>0</v>
      </c>
      <c r="K6" s="361">
        <v>0</v>
      </c>
      <c r="L6" s="436">
        <v>0</v>
      </c>
      <c r="M6" s="359">
        <v>0</v>
      </c>
      <c r="N6" s="362">
        <f t="shared" ref="N6:N13" si="1">AVERAGE(K6:M6)</f>
        <v>0</v>
      </c>
      <c r="O6" s="361">
        <v>0</v>
      </c>
      <c r="P6" s="363">
        <v>0</v>
      </c>
      <c r="Q6" s="364">
        <v>0</v>
      </c>
      <c r="R6" s="365">
        <f t="shared" ref="R6:R13" si="2">AVERAGE(O6:Q6)</f>
        <v>0</v>
      </c>
      <c r="S6" s="207">
        <f>(J6*0.6+N6*0.2+R6*0.2)*1.00000000001</f>
        <v>0</v>
      </c>
      <c r="T6" s="206" t="b">
        <f>IF(AND(S6&gt;=1,S6&lt;=4),"Baja Prioridad",IF(AND(S6&gt;4,S6&lt;=6.5),"Mediana Prioridad",IF(AND(S6&gt;6.5,S6&lt;=10.1),"Alta Prioridad")))</f>
        <v>0</v>
      </c>
      <c r="U6" s="205" t="e">
        <f t="shared" ref="U6:U13" si="3">_xlfn.RANK.EQ(S6,$S$6:$S$13)</f>
        <v>#DIV/0!</v>
      </c>
      <c r="V6" s="266"/>
    </row>
    <row r="7" spans="1:24" ht="33.950000000000003" customHeight="1" x14ac:dyDescent="0.25">
      <c r="A7" s="204">
        <v>2</v>
      </c>
      <c r="B7" s="931"/>
      <c r="C7" s="932"/>
      <c r="D7" s="933">
        <v>1</v>
      </c>
      <c r="E7" s="934"/>
      <c r="F7" s="935">
        <v>1</v>
      </c>
      <c r="G7" s="935"/>
      <c r="H7" s="435">
        <v>1</v>
      </c>
      <c r="I7" s="202">
        <v>1</v>
      </c>
      <c r="J7" s="203">
        <f t="shared" si="0"/>
        <v>1</v>
      </c>
      <c r="K7" s="200">
        <v>1</v>
      </c>
      <c r="L7" s="435">
        <v>1</v>
      </c>
      <c r="M7" s="202">
        <v>1</v>
      </c>
      <c r="N7" s="208">
        <f t="shared" si="1"/>
        <v>1</v>
      </c>
      <c r="O7" s="200">
        <v>1</v>
      </c>
      <c r="P7" s="199">
        <v>1</v>
      </c>
      <c r="Q7" s="198">
        <v>1</v>
      </c>
      <c r="R7" s="197">
        <f t="shared" si="2"/>
        <v>1</v>
      </c>
      <c r="S7" s="196">
        <f>(J7*0.6+N7*0.2+R7*0.2)*1.00000000002</f>
        <v>1.00000000002</v>
      </c>
      <c r="T7" s="195" t="str">
        <f>IF(AND(S7&gt;=1,S7&lt;=4),"Baja Prioridad",IF(AND(S7&gt;4,S7&lt;=6.5),"Mediana Prioridad",IF(AND(S7&gt;6.5,S7&lt;=10.1),"Alta Prioridad")))</f>
        <v>Baja Prioridad</v>
      </c>
      <c r="U7" s="194" t="e">
        <f t="shared" si="3"/>
        <v>#DIV/0!</v>
      </c>
      <c r="V7" s="266"/>
    </row>
    <row r="8" spans="1:24" ht="33.950000000000003" customHeight="1" x14ac:dyDescent="0.25">
      <c r="A8" s="204">
        <v>3</v>
      </c>
      <c r="B8" s="931"/>
      <c r="C8" s="932"/>
      <c r="D8" s="933"/>
      <c r="E8" s="934"/>
      <c r="F8" s="935"/>
      <c r="G8" s="935"/>
      <c r="H8" s="435"/>
      <c r="I8" s="202"/>
      <c r="J8" s="203" t="e">
        <f t="shared" si="0"/>
        <v>#DIV/0!</v>
      </c>
      <c r="K8" s="200"/>
      <c r="L8" s="435"/>
      <c r="M8" s="202"/>
      <c r="N8" s="201" t="e">
        <f t="shared" si="1"/>
        <v>#DIV/0!</v>
      </c>
      <c r="O8" s="200"/>
      <c r="P8" s="199"/>
      <c r="Q8" s="198"/>
      <c r="R8" s="197" t="e">
        <f t="shared" si="2"/>
        <v>#DIV/0!</v>
      </c>
      <c r="S8" s="196" t="e">
        <f>(J8*0.6+N8*0.2+R8*0.2)*1.00000000003</f>
        <v>#DIV/0!</v>
      </c>
      <c r="T8" s="195" t="e">
        <f t="shared" ref="T8" si="4">IF(AND(S8&gt;=1,S8&lt;=4),"Baja Prioridad",IF(AND(S8&gt;4,S8&lt;=6.5),"Mediana Prioridad",IF(AND(S8&gt;6.5,S8&lt;=10.1),"Alta Prioridad")))</f>
        <v>#DIV/0!</v>
      </c>
      <c r="U8" s="194" t="e">
        <f t="shared" si="3"/>
        <v>#DIV/0!</v>
      </c>
      <c r="V8" s="266"/>
    </row>
    <row r="9" spans="1:24" ht="33.950000000000003" customHeight="1" x14ac:dyDescent="0.25">
      <c r="A9" s="204">
        <v>4</v>
      </c>
      <c r="B9" s="931"/>
      <c r="C9" s="932"/>
      <c r="D9" s="933"/>
      <c r="E9" s="934"/>
      <c r="F9" s="935"/>
      <c r="G9" s="935"/>
      <c r="H9" s="435"/>
      <c r="I9" s="202"/>
      <c r="J9" s="203" t="e">
        <f t="shared" si="0"/>
        <v>#DIV/0!</v>
      </c>
      <c r="K9" s="200"/>
      <c r="L9" s="435"/>
      <c r="M9" s="202"/>
      <c r="N9" s="201" t="e">
        <f t="shared" si="1"/>
        <v>#DIV/0!</v>
      </c>
      <c r="O9" s="200"/>
      <c r="P9" s="199"/>
      <c r="Q9" s="198"/>
      <c r="R9" s="197" t="e">
        <f t="shared" si="2"/>
        <v>#DIV/0!</v>
      </c>
      <c r="S9" s="196" t="e">
        <f>(J9*0.6+N9*0.2+R9*0.2)*1.00000000004</f>
        <v>#DIV/0!</v>
      </c>
      <c r="T9" s="195" t="e">
        <f>IF(AND(S9&gt;=1,S9&lt;=4),"Baja Prioridad",IF(AND(S9&gt;4,S9&lt;=6.5),"Mediana Prioridad",IF(AND(S9&gt;6.5,S9&lt;=10.1),"Alta Prioridad")))</f>
        <v>#DIV/0!</v>
      </c>
      <c r="U9" s="194" t="e">
        <f t="shared" si="3"/>
        <v>#DIV/0!</v>
      </c>
      <c r="V9" s="266"/>
    </row>
    <row r="10" spans="1:24" ht="33.950000000000003" customHeight="1" x14ac:dyDescent="0.25">
      <c r="A10" s="204">
        <v>5</v>
      </c>
      <c r="B10" s="931"/>
      <c r="C10" s="932"/>
      <c r="D10" s="933"/>
      <c r="E10" s="934"/>
      <c r="F10" s="935"/>
      <c r="G10" s="935"/>
      <c r="H10" s="435"/>
      <c r="I10" s="202"/>
      <c r="J10" s="203" t="e">
        <f t="shared" si="0"/>
        <v>#DIV/0!</v>
      </c>
      <c r="K10" s="200"/>
      <c r="L10" s="435"/>
      <c r="M10" s="202"/>
      <c r="N10" s="201" t="e">
        <f t="shared" si="1"/>
        <v>#DIV/0!</v>
      </c>
      <c r="O10" s="200"/>
      <c r="P10" s="199"/>
      <c r="Q10" s="198"/>
      <c r="R10" s="197" t="e">
        <f t="shared" si="2"/>
        <v>#DIV/0!</v>
      </c>
      <c r="S10" s="196" t="e">
        <f>(J10*0.6+N10*0.2+R10*0.2)*1.00000000005</f>
        <v>#DIV/0!</v>
      </c>
      <c r="T10" s="195" t="e">
        <f t="shared" ref="T10" si="5">IF(AND(S10&gt;=1,S10&lt;=4),"Baja Prioridad",IF(AND(S10&gt;4,S10&lt;=6.5),"Mediana Prioridad",IF(AND(S10&gt;6.5,S10&lt;=10.1),"Alta Prioridad")))</f>
        <v>#DIV/0!</v>
      </c>
      <c r="U10" s="194" t="e">
        <f t="shared" si="3"/>
        <v>#DIV/0!</v>
      </c>
      <c r="V10" s="266"/>
    </row>
    <row r="11" spans="1:24" ht="33.950000000000003" customHeight="1" x14ac:dyDescent="0.25">
      <c r="A11" s="204">
        <v>6</v>
      </c>
      <c r="B11" s="931"/>
      <c r="C11" s="932"/>
      <c r="D11" s="933"/>
      <c r="E11" s="934"/>
      <c r="F11" s="935"/>
      <c r="G11" s="935"/>
      <c r="H11" s="435"/>
      <c r="I11" s="202"/>
      <c r="J11" s="203" t="e">
        <f t="shared" si="0"/>
        <v>#DIV/0!</v>
      </c>
      <c r="K11" s="200"/>
      <c r="L11" s="435"/>
      <c r="M11" s="202"/>
      <c r="N11" s="201" t="e">
        <f t="shared" si="1"/>
        <v>#DIV/0!</v>
      </c>
      <c r="O11" s="200"/>
      <c r="P11" s="199"/>
      <c r="Q11" s="198"/>
      <c r="R11" s="197" t="e">
        <f t="shared" si="2"/>
        <v>#DIV/0!</v>
      </c>
      <c r="S11" s="196" t="e">
        <f>(J11*0.6+N11*0.2+R11*0.2)*1.00000000006</f>
        <v>#DIV/0!</v>
      </c>
      <c r="T11" s="195" t="e">
        <f>IF(AND(S11&gt;=1,S11&lt;=4),"Baja Prioridad",IF(AND(S11&gt;4,S11&lt;=6.5),"Mediana Prioridad",IF(AND(S11&gt;6.5,S11&lt;=10.1),"Alta Prioridad")))</f>
        <v>#DIV/0!</v>
      </c>
      <c r="U11" s="194" t="e">
        <f t="shared" si="3"/>
        <v>#DIV/0!</v>
      </c>
      <c r="V11" s="266"/>
    </row>
    <row r="12" spans="1:24" ht="33.950000000000003" customHeight="1" x14ac:dyDescent="0.25">
      <c r="A12" s="204">
        <v>7</v>
      </c>
      <c r="B12" s="931"/>
      <c r="C12" s="932"/>
      <c r="D12" s="933"/>
      <c r="E12" s="934"/>
      <c r="F12" s="935"/>
      <c r="G12" s="935"/>
      <c r="H12" s="435"/>
      <c r="I12" s="202"/>
      <c r="J12" s="203" t="e">
        <f t="shared" si="0"/>
        <v>#DIV/0!</v>
      </c>
      <c r="K12" s="200"/>
      <c r="L12" s="435"/>
      <c r="M12" s="202"/>
      <c r="N12" s="201" t="e">
        <f t="shared" si="1"/>
        <v>#DIV/0!</v>
      </c>
      <c r="O12" s="200"/>
      <c r="P12" s="199"/>
      <c r="Q12" s="198"/>
      <c r="R12" s="197" t="e">
        <f t="shared" si="2"/>
        <v>#DIV/0!</v>
      </c>
      <c r="S12" s="196" t="e">
        <f>(J12*0.6+N12*0.2+R12*0.2)*1.00000000007</f>
        <v>#DIV/0!</v>
      </c>
      <c r="T12" s="195" t="e">
        <f>IF(AND(S12&gt;=1,S12&lt;=4),"Baja Prioridad",IF(AND(S12&gt;4,S12&lt;=6.5),"Mediana Prioridad",IF(AND(S12&gt;6.5,S12&lt;=10.1),"Alta Prioridad")))</f>
        <v>#DIV/0!</v>
      </c>
      <c r="U12" s="194" t="e">
        <f t="shared" si="3"/>
        <v>#DIV/0!</v>
      </c>
      <c r="V12" s="266"/>
    </row>
    <row r="13" spans="1:24" ht="33.950000000000003" customHeight="1" thickBot="1" x14ac:dyDescent="0.3">
      <c r="A13" s="193">
        <v>8</v>
      </c>
      <c r="B13" s="921"/>
      <c r="C13" s="922"/>
      <c r="D13" s="923"/>
      <c r="E13" s="924"/>
      <c r="F13" s="925"/>
      <c r="G13" s="925"/>
      <c r="H13" s="434"/>
      <c r="I13" s="191"/>
      <c r="J13" s="192" t="e">
        <f t="shared" si="0"/>
        <v>#DIV/0!</v>
      </c>
      <c r="K13" s="189"/>
      <c r="L13" s="434"/>
      <c r="M13" s="191"/>
      <c r="N13" s="190" t="e">
        <f t="shared" si="1"/>
        <v>#DIV/0!</v>
      </c>
      <c r="O13" s="189"/>
      <c r="P13" s="188"/>
      <c r="Q13" s="187"/>
      <c r="R13" s="186" t="e">
        <f t="shared" si="2"/>
        <v>#DIV/0!</v>
      </c>
      <c r="S13" s="185" t="e">
        <f>(J13*0.6+N13*0.2+R13*0.2)*1.00000000008</f>
        <v>#DIV/0!</v>
      </c>
      <c r="T13" s="184" t="e">
        <f t="shared" ref="T13" si="6">IF(AND(S13&gt;=1,S13&lt;=4),"Baja Prioridad",IF(AND(S13&gt;4,S13&lt;=6.5),"Mediana Prioridad",IF(AND(S13&gt;6.5,S13&lt;=10.1),"Alta Prioridad")))</f>
        <v>#DIV/0!</v>
      </c>
      <c r="U13" s="183" t="e">
        <f t="shared" si="3"/>
        <v>#DIV/0!</v>
      </c>
      <c r="V13" s="266"/>
    </row>
    <row r="14" spans="1:24" s="161" customFormat="1" ht="12.75" thickBot="1" x14ac:dyDescent="0.25">
      <c r="A14" s="926" t="s">
        <v>466</v>
      </c>
      <c r="B14" s="927"/>
      <c r="C14" s="928"/>
      <c r="D14" s="929" t="s">
        <v>467</v>
      </c>
      <c r="E14" s="927"/>
      <c r="F14" s="927"/>
      <c r="G14" s="927"/>
      <c r="H14" s="927"/>
      <c r="I14" s="927"/>
      <c r="J14" s="930"/>
      <c r="K14" s="263"/>
      <c r="L14" s="263"/>
      <c r="M14" s="263"/>
      <c r="N14" s="264"/>
      <c r="P14" s="264"/>
      <c r="Q14" s="264"/>
      <c r="R14" s="264"/>
      <c r="S14" s="264"/>
      <c r="T14" s="278"/>
      <c r="U14" s="264"/>
      <c r="V14" s="263"/>
      <c r="W14" s="178"/>
      <c r="X14" s="177"/>
    </row>
    <row r="15" spans="1:24" s="161" customFormat="1" ht="20.25" customHeight="1" thickBot="1" x14ac:dyDescent="0.25">
      <c r="A15" s="182" t="s">
        <v>449</v>
      </c>
      <c r="B15" s="433" t="s">
        <v>468</v>
      </c>
      <c r="C15" s="181" t="s">
        <v>469</v>
      </c>
      <c r="D15" s="180" t="s">
        <v>36</v>
      </c>
      <c r="E15" s="911" t="s">
        <v>468</v>
      </c>
      <c r="F15" s="911"/>
      <c r="G15" s="911"/>
      <c r="H15" s="911"/>
      <c r="I15" s="911"/>
      <c r="J15" s="179" t="s">
        <v>469</v>
      </c>
      <c r="K15" s="263"/>
      <c r="L15" s="263"/>
      <c r="M15" s="264"/>
      <c r="N15" s="264"/>
      <c r="O15" s="912" t="s">
        <v>470</v>
      </c>
      <c r="P15" s="913"/>
      <c r="Q15" s="914"/>
      <c r="R15" s="914"/>
      <c r="S15" s="914"/>
      <c r="T15" s="914"/>
      <c r="U15" s="915"/>
      <c r="V15" s="277"/>
      <c r="W15" s="178"/>
      <c r="X15" s="177"/>
    </row>
    <row r="16" spans="1:24" ht="44.1" customHeight="1" x14ac:dyDescent="0.25">
      <c r="A16" s="176">
        <v>1</v>
      </c>
      <c r="B16" s="175" t="e">
        <f>INDEX($B$6:$B$13,MATCH(A16,$U$6:$U$13,0))</f>
        <v>#N/A</v>
      </c>
      <c r="C16" s="174" t="e">
        <f>INDEX($S$6:$S$13,MATCH(A16,$U$6:$U$13,0))</f>
        <v>#N/A</v>
      </c>
      <c r="D16" s="173">
        <v>6</v>
      </c>
      <c r="E16" s="916" t="e">
        <f>INDEX($B$6:$B$13,MATCH(D16,$U$6:$U$13,0))</f>
        <v>#N/A</v>
      </c>
      <c r="F16" s="916"/>
      <c r="G16" s="916"/>
      <c r="H16" s="916"/>
      <c r="I16" s="916"/>
      <c r="J16" s="172" t="e">
        <f>INDEX($S$6:$S$13,MATCH(D16,$U$6:$U$13,0))</f>
        <v>#N/A</v>
      </c>
      <c r="K16" s="265"/>
      <c r="L16" s="265"/>
      <c r="M16" s="266"/>
      <c r="N16" s="266"/>
      <c r="O16" s="917" t="s">
        <v>471</v>
      </c>
      <c r="P16" s="918"/>
      <c r="Q16" s="919" t="s">
        <v>472</v>
      </c>
      <c r="R16" s="919"/>
      <c r="S16" s="919"/>
      <c r="T16" s="919"/>
      <c r="U16" s="920"/>
      <c r="V16" s="272"/>
      <c r="W16" s="160"/>
      <c r="X16" s="166"/>
    </row>
    <row r="17" spans="1:24" ht="44.1" customHeight="1" x14ac:dyDescent="0.25">
      <c r="A17" s="165">
        <v>2</v>
      </c>
      <c r="B17" s="171" t="e">
        <f>INDEX($B$6:$B$13,MATCH(A17,$U$6:$U$13,0))</f>
        <v>#N/A</v>
      </c>
      <c r="C17" s="164" t="e">
        <f>INDEX($S$6:$S$13,MATCH(A17,$U$6:$U$13,0))</f>
        <v>#N/A</v>
      </c>
      <c r="D17" s="170">
        <v>7</v>
      </c>
      <c r="E17" s="901" t="e">
        <f>INDEX($B$6:$B$13,MATCH(D17,$U$6:$U$13,0))</f>
        <v>#N/A</v>
      </c>
      <c r="F17" s="901"/>
      <c r="G17" s="901"/>
      <c r="H17" s="901"/>
      <c r="I17" s="901"/>
      <c r="J17" s="169" t="e">
        <f>INDEX($S$6:$S$13,MATCH(D17,$U$6:$U$13,0))</f>
        <v>#N/A</v>
      </c>
      <c r="K17" s="265"/>
      <c r="L17" s="267"/>
      <c r="M17" s="266"/>
      <c r="N17" s="266"/>
      <c r="O17" s="902" t="s">
        <v>473</v>
      </c>
      <c r="P17" s="903"/>
      <c r="Q17" s="904" t="s">
        <v>474</v>
      </c>
      <c r="R17" s="904"/>
      <c r="S17" s="904"/>
      <c r="T17" s="904"/>
      <c r="U17" s="905"/>
      <c r="V17" s="272"/>
      <c r="W17" s="160"/>
      <c r="X17" s="166"/>
    </row>
    <row r="18" spans="1:24" ht="44.1" customHeight="1" thickBot="1" x14ac:dyDescent="0.3">
      <c r="A18" s="165">
        <v>3</v>
      </c>
      <c r="B18" s="431" t="e">
        <f>INDEX($B$6:$B$13,MATCH(A18,$U$6:$U$13,0))</f>
        <v>#N/A</v>
      </c>
      <c r="C18" s="164" t="e">
        <f>INDEX($S$6:$S$13,MATCH(A18,$U$6:$U$13,0))</f>
        <v>#N/A</v>
      </c>
      <c r="D18" s="168">
        <v>8</v>
      </c>
      <c r="E18" s="906" t="e">
        <f>INDEX($B$6:$B$13,MATCH(D18,$U$6:$U$13,0))</f>
        <v>#N/A</v>
      </c>
      <c r="F18" s="906"/>
      <c r="G18" s="906"/>
      <c r="H18" s="906"/>
      <c r="I18" s="906"/>
      <c r="J18" s="167" t="e">
        <f>INDEX($S$6:$S$13,MATCH(D18,$U$6:$U$13,0))</f>
        <v>#N/A</v>
      </c>
      <c r="K18" s="265"/>
      <c r="L18" s="265"/>
      <c r="M18" s="266"/>
      <c r="N18" s="266"/>
      <c r="O18" s="907" t="s">
        <v>475</v>
      </c>
      <c r="P18" s="908"/>
      <c r="Q18" s="909" t="s">
        <v>476</v>
      </c>
      <c r="R18" s="909"/>
      <c r="S18" s="909"/>
      <c r="T18" s="909"/>
      <c r="U18" s="910"/>
      <c r="V18" s="160"/>
      <c r="W18" s="160"/>
      <c r="X18" s="166"/>
    </row>
    <row r="19" spans="1:24" ht="44.1" customHeight="1" x14ac:dyDescent="0.25">
      <c r="A19" s="165">
        <v>4</v>
      </c>
      <c r="B19" s="431" t="e">
        <f>INDEX($B$6:$B$13,MATCH(A19,$U$6:$U$13,0))</f>
        <v>#N/A</v>
      </c>
      <c r="C19" s="164" t="e">
        <f>INDEX($S$6:$S$13,MATCH(A19,$U$6:$U$13,0))</f>
        <v>#N/A</v>
      </c>
      <c r="D19" s="268"/>
      <c r="E19" s="899"/>
      <c r="F19" s="899"/>
      <c r="G19" s="899"/>
      <c r="H19" s="899"/>
      <c r="I19" s="899"/>
      <c r="J19" s="269"/>
      <c r="K19" s="265"/>
      <c r="L19" s="265"/>
      <c r="M19" s="267"/>
      <c r="N19" s="266"/>
      <c r="O19" s="266"/>
      <c r="P19" s="266"/>
      <c r="Q19" s="266"/>
      <c r="R19" s="266"/>
      <c r="S19" s="266"/>
      <c r="T19" s="273"/>
      <c r="U19" s="266"/>
      <c r="V19" s="266"/>
    </row>
    <row r="20" spans="1:24" ht="44.1" customHeight="1" thickBot="1" x14ac:dyDescent="0.3">
      <c r="A20" s="163">
        <v>5</v>
      </c>
      <c r="B20" s="432" t="e">
        <f>INDEX($B$6:$B$13,MATCH(A20,$U$6:$U$13,0))</f>
        <v>#N/A</v>
      </c>
      <c r="C20" s="162" t="e">
        <f>INDEX($S$6:$S$13,MATCH(A20,$U$6:$U$13,0))</f>
        <v>#N/A</v>
      </c>
      <c r="D20" s="268"/>
      <c r="E20" s="899"/>
      <c r="F20" s="899"/>
      <c r="G20" s="899"/>
      <c r="H20" s="899"/>
      <c r="I20" s="899"/>
      <c r="J20" s="269"/>
      <c r="K20" s="265"/>
      <c r="L20" s="265"/>
      <c r="M20" s="267"/>
      <c r="N20" s="266"/>
      <c r="O20" s="272"/>
      <c r="P20" s="272"/>
      <c r="Q20" s="900"/>
      <c r="R20" s="900"/>
      <c r="S20" s="900"/>
      <c r="T20" s="900"/>
      <c r="U20" s="900"/>
      <c r="V20" s="266"/>
    </row>
    <row r="21" spans="1:24" ht="18" customHeight="1" x14ac:dyDescent="0.25">
      <c r="A21" s="266"/>
      <c r="B21" s="266"/>
      <c r="C21" s="264"/>
      <c r="D21" s="266"/>
      <c r="E21" s="270"/>
      <c r="F21" s="270"/>
      <c r="G21" s="430"/>
      <c r="H21" s="430"/>
      <c r="I21" s="430"/>
      <c r="J21" s="430"/>
      <c r="K21" s="267"/>
      <c r="L21" s="267"/>
      <c r="M21" s="267"/>
      <c r="N21" s="266"/>
      <c r="O21" s="267"/>
      <c r="P21" s="267"/>
      <c r="Q21" s="267"/>
      <c r="R21" s="267"/>
      <c r="S21" s="267"/>
      <c r="T21" s="271"/>
      <c r="U21" s="267"/>
      <c r="V21" s="266"/>
    </row>
    <row r="22" spans="1:24" ht="42.75" customHeight="1" x14ac:dyDescent="0.25">
      <c r="A22" s="266"/>
      <c r="B22" s="266"/>
      <c r="C22" s="266"/>
      <c r="D22" s="939" t="s">
        <v>477</v>
      </c>
      <c r="E22" s="939"/>
      <c r="F22" s="939"/>
      <c r="G22" s="939"/>
      <c r="H22" s="939"/>
      <c r="I22" s="939"/>
      <c r="J22" s="939"/>
      <c r="K22" s="939"/>
      <c r="L22" s="939"/>
      <c r="M22" s="939"/>
      <c r="N22" s="939"/>
      <c r="O22" s="267"/>
      <c r="P22" s="267"/>
      <c r="Q22" s="267"/>
      <c r="R22" s="267"/>
      <c r="S22" s="267"/>
      <c r="T22" s="271"/>
      <c r="U22" s="267"/>
      <c r="V22" s="266"/>
    </row>
    <row r="23" spans="1:24" ht="26.25" customHeight="1" x14ac:dyDescent="0.25">
      <c r="A23" s="266"/>
      <c r="B23" s="266"/>
      <c r="C23" s="266"/>
      <c r="D23" s="266"/>
      <c r="E23" s="270"/>
      <c r="F23" s="270"/>
      <c r="G23" s="266"/>
      <c r="H23" s="266"/>
      <c r="I23" s="266"/>
      <c r="J23" s="430"/>
      <c r="K23" s="267"/>
      <c r="L23" s="266"/>
      <c r="M23" s="266"/>
      <c r="N23" s="266"/>
      <c r="O23" s="267"/>
      <c r="P23" s="267"/>
      <c r="Q23" s="267"/>
      <c r="R23" s="267"/>
      <c r="S23" s="267"/>
      <c r="T23" s="271"/>
      <c r="U23" s="267"/>
      <c r="V23" s="266"/>
    </row>
    <row r="24" spans="1:24" ht="30" customHeight="1" x14ac:dyDescent="0.25">
      <c r="A24" s="266"/>
      <c r="B24" s="266"/>
      <c r="C24" s="266"/>
      <c r="D24" s="266"/>
      <c r="E24" s="270"/>
      <c r="F24" s="270"/>
      <c r="G24" s="266"/>
      <c r="H24" s="266"/>
      <c r="I24" s="266"/>
      <c r="J24" s="272"/>
      <c r="K24" s="267"/>
      <c r="L24" s="266"/>
      <c r="M24" s="266"/>
      <c r="N24" s="266"/>
      <c r="O24" s="267"/>
      <c r="P24" s="267"/>
      <c r="Q24" s="267"/>
      <c r="R24" s="267"/>
      <c r="S24" s="267"/>
      <c r="T24" s="271"/>
      <c r="U24" s="267"/>
      <c r="V24" s="266"/>
    </row>
    <row r="25" spans="1:24" ht="36.75" customHeight="1" x14ac:dyDescent="0.25">
      <c r="A25" s="266"/>
      <c r="B25" s="266"/>
      <c r="C25" s="266"/>
      <c r="D25" s="266"/>
      <c r="E25" s="270"/>
      <c r="F25" s="270"/>
      <c r="G25" s="266"/>
      <c r="H25" s="266"/>
      <c r="I25" s="266"/>
      <c r="J25" s="272"/>
      <c r="K25" s="267"/>
      <c r="L25" s="266"/>
      <c r="M25" s="266"/>
      <c r="N25" s="266"/>
      <c r="O25" s="266"/>
      <c r="P25" s="266"/>
      <c r="Q25" s="266"/>
      <c r="R25" s="266"/>
      <c r="S25" s="266"/>
      <c r="T25" s="273"/>
      <c r="U25" s="266"/>
      <c r="V25" s="266"/>
    </row>
    <row r="26" spans="1:24" x14ac:dyDescent="0.25">
      <c r="A26" s="266"/>
      <c r="B26" s="266"/>
      <c r="C26" s="266"/>
      <c r="D26" s="266"/>
      <c r="E26" s="270"/>
      <c r="F26" s="270"/>
      <c r="G26" s="267"/>
      <c r="H26" s="267"/>
      <c r="I26" s="267"/>
      <c r="J26" s="267"/>
      <c r="K26" s="267"/>
      <c r="L26" s="266"/>
      <c r="M26" s="266"/>
      <c r="N26" s="266"/>
      <c r="O26" s="266"/>
      <c r="P26" s="266"/>
      <c r="Q26" s="266"/>
      <c r="R26" s="266"/>
      <c r="S26" s="266"/>
      <c r="T26" s="273"/>
      <c r="U26" s="266"/>
      <c r="V26" s="266"/>
    </row>
    <row r="27" spans="1:24" x14ac:dyDescent="0.25">
      <c r="A27" s="266"/>
      <c r="B27" s="266"/>
      <c r="C27" s="266"/>
      <c r="D27" s="266"/>
      <c r="E27" s="270"/>
      <c r="F27" s="270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73"/>
      <c r="U27" s="266"/>
      <c r="V27" s="266"/>
    </row>
    <row r="28" spans="1:24" x14ac:dyDescent="0.25">
      <c r="A28" s="266"/>
      <c r="B28" s="266"/>
      <c r="C28" s="266"/>
      <c r="D28" s="266"/>
      <c r="E28" s="270"/>
      <c r="F28" s="270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73"/>
      <c r="U28" s="266"/>
      <c r="V28" s="266"/>
    </row>
    <row r="29" spans="1:24" x14ac:dyDescent="0.25">
      <c r="A29" s="266"/>
      <c r="B29" s="266"/>
      <c r="C29" s="266"/>
      <c r="D29" s="266"/>
      <c r="E29" s="270"/>
      <c r="F29" s="270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73"/>
      <c r="U29" s="266"/>
      <c r="V29" s="266"/>
    </row>
    <row r="30" spans="1:24" x14ac:dyDescent="0.25">
      <c r="A30" s="266"/>
      <c r="B30" s="266"/>
      <c r="C30" s="266"/>
      <c r="D30" s="266"/>
      <c r="E30" s="270"/>
      <c r="F30" s="270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73"/>
      <c r="U30" s="266"/>
      <c r="V30" s="266"/>
    </row>
    <row r="31" spans="1:24" ht="51.75" customHeight="1" x14ac:dyDescent="0.25">
      <c r="A31" s="266"/>
      <c r="B31" s="266"/>
      <c r="C31" s="266"/>
      <c r="D31" s="939" t="s">
        <v>478</v>
      </c>
      <c r="E31" s="940"/>
      <c r="F31" s="940"/>
      <c r="G31" s="940"/>
      <c r="H31" s="940"/>
      <c r="I31" s="940"/>
      <c r="J31" s="940"/>
      <c r="K31" s="940"/>
      <c r="L31" s="940"/>
      <c r="M31" s="940"/>
      <c r="N31" s="940"/>
      <c r="O31" s="266"/>
      <c r="P31" s="266"/>
      <c r="Q31" s="266"/>
      <c r="R31" s="266"/>
      <c r="S31" s="266"/>
      <c r="T31" s="273"/>
      <c r="U31" s="266"/>
      <c r="V31" s="266"/>
    </row>
    <row r="32" spans="1:24" x14ac:dyDescent="0.25">
      <c r="A32" s="266"/>
      <c r="B32" s="266"/>
      <c r="C32" s="266"/>
      <c r="D32" s="939" t="s">
        <v>479</v>
      </c>
      <c r="E32" s="940"/>
      <c r="F32" s="940"/>
      <c r="G32" s="940"/>
      <c r="H32" s="940"/>
      <c r="I32" s="940"/>
      <c r="J32" s="940"/>
      <c r="K32" s="940"/>
      <c r="L32" s="940"/>
      <c r="M32" s="940"/>
      <c r="N32" s="940"/>
      <c r="O32" s="266"/>
      <c r="P32" s="266"/>
      <c r="Q32" s="266"/>
      <c r="R32" s="266"/>
      <c r="S32" s="266"/>
      <c r="T32" s="273"/>
      <c r="U32" s="266"/>
      <c r="V32" s="266"/>
    </row>
    <row r="33" spans="1:22" x14ac:dyDescent="0.25">
      <c r="A33" s="266"/>
      <c r="B33" s="266"/>
      <c r="C33" s="266"/>
      <c r="D33" s="266"/>
      <c r="E33" s="274" t="s">
        <v>480</v>
      </c>
      <c r="F33" s="270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73"/>
      <c r="U33" s="266"/>
      <c r="V33" s="266"/>
    </row>
    <row r="34" spans="1:22" x14ac:dyDescent="0.25">
      <c r="A34" s="266"/>
      <c r="B34" s="266"/>
      <c r="C34" s="266"/>
      <c r="D34" s="266"/>
      <c r="E34" s="274" t="s">
        <v>481</v>
      </c>
      <c r="F34" s="270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73"/>
      <c r="U34" s="266"/>
      <c r="V34" s="266"/>
    </row>
    <row r="35" spans="1:22" x14ac:dyDescent="0.25">
      <c r="A35" s="266"/>
      <c r="B35" s="266"/>
      <c r="C35" s="266"/>
      <c r="D35" s="266"/>
      <c r="E35" s="274" t="s">
        <v>482</v>
      </c>
      <c r="F35" s="270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73"/>
      <c r="U35" s="266"/>
      <c r="V35" s="266"/>
    </row>
  </sheetData>
  <sheetProtection selectLockedCells="1"/>
  <mergeCells count="57">
    <mergeCell ref="D32:N32"/>
    <mergeCell ref="T4:V4"/>
    <mergeCell ref="S1:U1"/>
    <mergeCell ref="A1:R1"/>
    <mergeCell ref="A4:C4"/>
    <mergeCell ref="D4:J4"/>
    <mergeCell ref="K4:N4"/>
    <mergeCell ref="O4:R4"/>
    <mergeCell ref="S4:S5"/>
    <mergeCell ref="B5:C5"/>
    <mergeCell ref="D5:E5"/>
    <mergeCell ref="F5:G5"/>
    <mergeCell ref="B6:C6"/>
    <mergeCell ref="D6:E6"/>
    <mergeCell ref="D2:J2"/>
    <mergeCell ref="A2:C2"/>
    <mergeCell ref="D3:S3"/>
    <mergeCell ref="D22:N22"/>
    <mergeCell ref="D31:N31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A14:C14"/>
    <mergeCell ref="D14:J14"/>
    <mergeCell ref="E15:I15"/>
    <mergeCell ref="O15:U15"/>
    <mergeCell ref="E16:I16"/>
    <mergeCell ref="O16:P16"/>
    <mergeCell ref="Q16:U16"/>
    <mergeCell ref="E19:I19"/>
    <mergeCell ref="E20:I20"/>
    <mergeCell ref="Q20:U20"/>
    <mergeCell ref="E17:I17"/>
    <mergeCell ref="O17:P17"/>
    <mergeCell ref="Q17:U17"/>
    <mergeCell ref="E18:I18"/>
    <mergeCell ref="O18:P18"/>
    <mergeCell ref="Q18:U18"/>
  </mergeCells>
  <conditionalFormatting sqref="T6:T8">
    <cfRule type="cellIs" dxfId="51" priority="41" operator="between">
      <formula>"Baja Prioridad"</formula>
      <formula>"Baja Prioridad"</formula>
    </cfRule>
    <cfRule type="cellIs" dxfId="50" priority="43" operator="between">
      <formula>"Baja Prioridad"</formula>
      <formula>"Baja Prioridad"</formula>
    </cfRule>
    <cfRule type="cellIs" dxfId="49" priority="44" operator="between">
      <formula>"Mediana Prioridad"</formula>
      <formula>"Mediana Prioridad"</formula>
    </cfRule>
    <cfRule type="cellIs" dxfId="48" priority="45" operator="between">
      <formula>"Alta Prioridad"</formula>
      <formula>"Alta Prioridad"</formula>
    </cfRule>
    <cfRule type="cellIs" dxfId="47" priority="46" operator="equal">
      <formula>"""Alta Prioridad"""</formula>
    </cfRule>
    <cfRule type="cellIs" dxfId="46" priority="50" operator="between">
      <formula>1</formula>
      <formula>3</formula>
    </cfRule>
  </conditionalFormatting>
  <conditionalFormatting sqref="S6:S8">
    <cfRule type="cellIs" dxfId="45" priority="40" operator="between">
      <formula>6.51</formula>
      <formula>10.1</formula>
    </cfRule>
    <cfRule type="cellIs" dxfId="44" priority="42" operator="between">
      <formula>1</formula>
      <formula>4</formula>
    </cfRule>
    <cfRule type="cellIs" dxfId="43" priority="47" operator="between">
      <formula>6.501</formula>
      <formula>10</formula>
    </cfRule>
    <cfRule type="cellIs" dxfId="42" priority="48" operator="between">
      <formula>3.01</formula>
      <formula>6.5</formula>
    </cfRule>
    <cfRule type="cellIs" dxfId="41" priority="49" operator="between">
      <formula>1</formula>
      <formula>3</formula>
    </cfRule>
  </conditionalFormatting>
  <conditionalFormatting sqref="T6:T8">
    <cfRule type="cellIs" dxfId="40" priority="51" operator="equal">
      <formula>$S$6</formula>
    </cfRule>
  </conditionalFormatting>
  <conditionalFormatting sqref="T9:T10">
    <cfRule type="cellIs" dxfId="39" priority="28" operator="between">
      <formula>"Baja Prioridad"</formula>
      <formula>"Baja Prioridad"</formula>
    </cfRule>
    <cfRule type="cellIs" dxfId="38" priority="30" operator="between">
      <formula>"Baja Prioridad"</formula>
      <formula>"Baja Prioridad"</formula>
    </cfRule>
    <cfRule type="cellIs" dxfId="37" priority="31" operator="between">
      <formula>"Mediana Prioridad"</formula>
      <formula>"Mediana Prioridad"</formula>
    </cfRule>
    <cfRule type="cellIs" dxfId="36" priority="32" operator="between">
      <formula>"Alta Prioridad"</formula>
      <formula>"Alta Prioridad"</formula>
    </cfRule>
    <cfRule type="cellIs" dxfId="35" priority="33" operator="equal">
      <formula>"""Alta Prioridad"""</formula>
    </cfRule>
    <cfRule type="cellIs" dxfId="34" priority="37" operator="between">
      <formula>1</formula>
      <formula>3</formula>
    </cfRule>
  </conditionalFormatting>
  <conditionalFormatting sqref="S9:S10">
    <cfRule type="cellIs" dxfId="33" priority="27" operator="between">
      <formula>6.51</formula>
      <formula>10.1</formula>
    </cfRule>
    <cfRule type="cellIs" dxfId="32" priority="29" operator="between">
      <formula>1</formula>
      <formula>4</formula>
    </cfRule>
    <cfRule type="cellIs" dxfId="31" priority="34" operator="between">
      <formula>6.501</formula>
      <formula>10</formula>
    </cfRule>
    <cfRule type="cellIs" dxfId="30" priority="35" operator="between">
      <formula>3.01</formula>
      <formula>6.5</formula>
    </cfRule>
    <cfRule type="cellIs" dxfId="29" priority="36" operator="between">
      <formula>1</formula>
      <formula>3</formula>
    </cfRule>
  </conditionalFormatting>
  <conditionalFormatting sqref="T9:T10">
    <cfRule type="cellIs" dxfId="28" priority="38" operator="equal">
      <formula>$S$6</formula>
    </cfRule>
  </conditionalFormatting>
  <conditionalFormatting sqref="T11">
    <cfRule type="cellIs" dxfId="27" priority="15" operator="between">
      <formula>"Baja Prioridad"</formula>
      <formula>"Baja Prioridad"</formula>
    </cfRule>
    <cfRule type="cellIs" dxfId="26" priority="17" operator="between">
      <formula>"Baja Prioridad"</formula>
      <formula>"Baja Prioridad"</formula>
    </cfRule>
    <cfRule type="cellIs" dxfId="25" priority="18" operator="between">
      <formula>"Mediana Prioridad"</formula>
      <formula>"Mediana Prioridad"</formula>
    </cfRule>
    <cfRule type="cellIs" dxfId="24" priority="19" operator="between">
      <formula>"Alta Prioridad"</formula>
      <formula>"Alta Prioridad"</formula>
    </cfRule>
    <cfRule type="cellIs" dxfId="23" priority="20" operator="equal">
      <formula>"""Alta Prioridad"""</formula>
    </cfRule>
    <cfRule type="cellIs" dxfId="22" priority="24" operator="between">
      <formula>1</formula>
      <formula>3</formula>
    </cfRule>
  </conditionalFormatting>
  <conditionalFormatting sqref="S11">
    <cfRule type="cellIs" dxfId="21" priority="14" operator="between">
      <formula>6.51</formula>
      <formula>10.1</formula>
    </cfRule>
    <cfRule type="cellIs" dxfId="20" priority="16" operator="between">
      <formula>1</formula>
      <formula>4</formula>
    </cfRule>
    <cfRule type="cellIs" dxfId="19" priority="21" operator="between">
      <formula>6.501</formula>
      <formula>10</formula>
    </cfRule>
    <cfRule type="cellIs" dxfId="18" priority="22" operator="between">
      <formula>3.01</formula>
      <formula>6.5</formula>
    </cfRule>
    <cfRule type="cellIs" dxfId="17" priority="23" operator="between">
      <formula>1</formula>
      <formula>3</formula>
    </cfRule>
  </conditionalFormatting>
  <conditionalFormatting sqref="T11">
    <cfRule type="cellIs" dxfId="16" priority="25" operator="equal">
      <formula>$S$6</formula>
    </cfRule>
  </conditionalFormatting>
  <conditionalFormatting sqref="T12:T13">
    <cfRule type="cellIs" dxfId="15" priority="2" operator="between">
      <formula>"Baja Prioridad"</formula>
      <formula>"Baja Prioridad"</formula>
    </cfRule>
    <cfRule type="cellIs" dxfId="14" priority="4" operator="between">
      <formula>"Baja Prioridad"</formula>
      <formula>"Baja Prioridad"</formula>
    </cfRule>
    <cfRule type="cellIs" dxfId="13" priority="5" operator="between">
      <formula>"Mediana Prioridad"</formula>
      <formula>"Mediana Prioridad"</formula>
    </cfRule>
    <cfRule type="cellIs" dxfId="12" priority="6" operator="between">
      <formula>"Alta Prioridad"</formula>
      <formula>"Alta Prioridad"</formula>
    </cfRule>
    <cfRule type="cellIs" dxfId="11" priority="7" operator="equal">
      <formula>"""Alta Prioridad"""</formula>
    </cfRule>
    <cfRule type="cellIs" dxfId="10" priority="11" operator="between">
      <formula>1</formula>
      <formula>3</formula>
    </cfRule>
  </conditionalFormatting>
  <conditionalFormatting sqref="S12:S13">
    <cfRule type="cellIs" dxfId="9" priority="1" operator="between">
      <formula>6.51</formula>
      <formula>10.1</formula>
    </cfRule>
    <cfRule type="cellIs" dxfId="8" priority="3" operator="between">
      <formula>1</formula>
      <formula>4</formula>
    </cfRule>
    <cfRule type="cellIs" dxfId="7" priority="8" operator="between">
      <formula>6.501</formula>
      <formula>10</formula>
    </cfRule>
    <cfRule type="cellIs" dxfId="6" priority="9" operator="between">
      <formula>3.01</formula>
      <formula>6.5</formula>
    </cfRule>
    <cfRule type="cellIs" dxfId="5" priority="10" operator="between">
      <formula>1</formula>
      <formula>3</formula>
    </cfRule>
  </conditionalFormatting>
  <conditionalFormatting sqref="T12:T13">
    <cfRule type="cellIs" dxfId="4" priority="12" operator="equal">
      <formula>$S$6</formula>
    </cfRule>
  </conditionalFormatting>
  <hyperlinks>
    <hyperlink ref="T4:V4" location="'Anexo-3 CRITERIOSPONDERACIÓN'!Área_de_impresión" display="Ir a SPP-Anexo 4 Información de apoyo" xr:uid="{00000000-0004-0000-0400-000000000000}"/>
  </hyperlinks>
  <printOptions horizontalCentered="1"/>
  <pageMargins left="0.15748031496062992" right="0.15748031496062992" top="0.78740157480314965" bottom="0.19685039370078741" header="0.31496062992125984" footer="0.19685039370078741"/>
  <pageSetup scale="3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2" operator="containsText" id="{B58B8C6A-89B7-48FB-B099-1C48ECCAA80F}">
            <xm:f>NOT(ISERROR(SEARCH($S$6,T6)))</xm:f>
            <xm:f>$S$6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T6:T8</xm:sqref>
        </x14:conditionalFormatting>
        <x14:conditionalFormatting xmlns:xm="http://schemas.microsoft.com/office/excel/2006/main">
          <x14:cfRule type="containsText" priority="39" operator="containsText" id="{FAFC919F-7151-46F3-A28D-F28C08D2F899}">
            <xm:f>NOT(ISERROR(SEARCH($S$6,T9)))</xm:f>
            <xm:f>$S$6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T9:T10</xm:sqref>
        </x14:conditionalFormatting>
        <x14:conditionalFormatting xmlns:xm="http://schemas.microsoft.com/office/excel/2006/main">
          <x14:cfRule type="containsText" priority="26" operator="containsText" id="{36DBA2ED-B065-4664-9651-53984882110C}">
            <xm:f>NOT(ISERROR(SEARCH($S$6,T11)))</xm:f>
            <xm:f>$S$6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T11</xm:sqref>
        </x14:conditionalFormatting>
        <x14:conditionalFormatting xmlns:xm="http://schemas.microsoft.com/office/excel/2006/main">
          <x14:cfRule type="containsText" priority="13" operator="containsText" id="{FA1609F2-BF97-4F49-9479-E71746DCB6B6}">
            <xm:f>NOT(ISERROR(SEARCH($S$6,T12)))</xm:f>
            <xm:f>$S$6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T12:T13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theme="4"/>
  </sheetPr>
  <dimension ref="A1:W56"/>
  <sheetViews>
    <sheetView view="pageBreakPreview" topLeftCell="A4" zoomScale="80" zoomScaleNormal="75" zoomScaleSheetLayoutView="80" workbookViewId="0">
      <selection activeCell="D11" sqref="D11:D12"/>
    </sheetView>
  </sheetViews>
  <sheetFormatPr baseColWidth="10" defaultColWidth="11.42578125" defaultRowHeight="15" x14ac:dyDescent="0.25"/>
  <cols>
    <col min="1" max="1" width="23" style="288" customWidth="1"/>
    <col min="2" max="4" width="23.7109375" style="288" customWidth="1"/>
    <col min="5" max="7" width="16.5703125" style="288" customWidth="1"/>
    <col min="8" max="10" width="11.42578125" style="288"/>
    <col min="11" max="11" width="20.42578125" style="288" customWidth="1"/>
    <col min="12" max="13" width="17.5703125" style="288" customWidth="1"/>
    <col min="14" max="14" width="16.85546875" style="288" customWidth="1"/>
    <col min="15" max="16384" width="11.42578125" style="288"/>
  </cols>
  <sheetData>
    <row r="1" spans="1:23" s="282" customFormat="1" ht="33.75" customHeight="1" x14ac:dyDescent="0.25">
      <c r="A1" s="976" t="s">
        <v>483</v>
      </c>
      <c r="B1" s="977"/>
      <c r="C1" s="977"/>
      <c r="D1" s="977"/>
      <c r="E1" s="977"/>
      <c r="F1" s="977"/>
      <c r="G1" s="977"/>
      <c r="H1" s="977"/>
      <c r="I1" s="977"/>
      <c r="J1" s="977"/>
      <c r="K1" s="977"/>
      <c r="L1" s="977"/>
      <c r="M1" s="977"/>
      <c r="N1" s="256" t="s">
        <v>11</v>
      </c>
      <c r="O1" s="281"/>
      <c r="P1" s="281"/>
      <c r="Q1" s="281"/>
      <c r="R1" s="281"/>
      <c r="S1" s="281"/>
      <c r="T1" s="281"/>
      <c r="U1" s="281"/>
      <c r="V1" s="281"/>
      <c r="W1" s="281"/>
    </row>
    <row r="2" spans="1:23" s="282" customFormat="1" ht="24.75" customHeight="1" x14ac:dyDescent="0.25">
      <c r="A2" s="283"/>
      <c r="B2" s="283"/>
      <c r="C2" s="283"/>
      <c r="D2" s="283"/>
      <c r="E2" s="283"/>
      <c r="F2" s="283"/>
      <c r="G2" s="283"/>
      <c r="H2" s="284"/>
      <c r="I2" s="281"/>
      <c r="J2" s="281"/>
      <c r="K2" s="281"/>
      <c r="L2" s="285"/>
      <c r="M2" s="283"/>
      <c r="N2" s="283"/>
      <c r="O2" s="281"/>
      <c r="P2" s="281"/>
      <c r="Q2" s="281"/>
      <c r="R2" s="281"/>
      <c r="S2" s="281"/>
      <c r="T2" s="281"/>
      <c r="U2" s="281"/>
      <c r="V2" s="281"/>
      <c r="W2" s="281"/>
    </row>
    <row r="3" spans="1:23" ht="15.75" thickBot="1" x14ac:dyDescent="0.3">
      <c r="A3" s="286"/>
      <c r="B3" s="286"/>
      <c r="C3" s="286"/>
      <c r="D3" s="286"/>
      <c r="E3" s="286"/>
      <c r="F3" s="286"/>
      <c r="G3" s="286"/>
      <c r="H3" s="286"/>
      <c r="I3" s="286"/>
      <c r="J3" s="287"/>
      <c r="K3" s="287"/>
      <c r="L3" s="287"/>
      <c r="M3" s="287"/>
      <c r="N3" s="287"/>
      <c r="O3" s="287"/>
      <c r="P3" s="286"/>
      <c r="Q3" s="286"/>
      <c r="R3" s="286"/>
      <c r="S3" s="286"/>
      <c r="T3" s="286"/>
      <c r="U3" s="286"/>
      <c r="V3" s="286"/>
      <c r="W3" s="286"/>
    </row>
    <row r="4" spans="1:23" ht="21" x14ac:dyDescent="0.25">
      <c r="A4" s="978" t="s">
        <v>484</v>
      </c>
      <c r="B4" s="979"/>
      <c r="C4" s="979"/>
      <c r="D4" s="979"/>
      <c r="E4" s="979"/>
      <c r="F4" s="979"/>
      <c r="G4" s="979"/>
      <c r="H4" s="979"/>
      <c r="I4" s="979"/>
      <c r="J4" s="979"/>
      <c r="K4" s="979"/>
      <c r="L4" s="979"/>
      <c r="M4" s="979"/>
      <c r="N4" s="979"/>
      <c r="O4" s="286"/>
      <c r="P4" s="286"/>
      <c r="Q4" s="286"/>
      <c r="R4" s="286"/>
      <c r="S4" s="286"/>
      <c r="T4" s="286"/>
      <c r="U4" s="286"/>
      <c r="V4" s="286"/>
      <c r="W4" s="286"/>
    </row>
    <row r="5" spans="1:23" ht="18.75" customHeight="1" x14ac:dyDescent="0.25">
      <c r="A5" s="980"/>
      <c r="B5" s="981"/>
      <c r="C5" s="981"/>
      <c r="D5" s="981"/>
      <c r="E5" s="981"/>
      <c r="F5" s="981"/>
      <c r="G5" s="981"/>
      <c r="H5" s="981"/>
      <c r="I5" s="981"/>
      <c r="J5" s="981"/>
      <c r="K5" s="981"/>
      <c r="L5" s="981"/>
      <c r="M5" s="981"/>
      <c r="N5" s="981"/>
      <c r="O5" s="286"/>
      <c r="P5" s="286"/>
      <c r="Q5" s="286"/>
      <c r="R5" s="286"/>
      <c r="S5" s="286"/>
      <c r="T5" s="286"/>
      <c r="U5" s="286"/>
      <c r="V5" s="286"/>
      <c r="W5" s="286"/>
    </row>
    <row r="6" spans="1:23" ht="19.5" customHeight="1" x14ac:dyDescent="0.25">
      <c r="A6" s="980"/>
      <c r="B6" s="981"/>
      <c r="C6" s="981"/>
      <c r="D6" s="981"/>
      <c r="E6" s="981"/>
      <c r="F6" s="981"/>
      <c r="G6" s="981"/>
      <c r="H6" s="981"/>
      <c r="I6" s="981"/>
      <c r="J6" s="981"/>
      <c r="K6" s="981"/>
      <c r="L6" s="981"/>
      <c r="M6" s="981"/>
      <c r="N6" s="981"/>
      <c r="O6" s="286"/>
      <c r="P6" s="286"/>
      <c r="Q6" s="286"/>
      <c r="R6" s="286"/>
      <c r="S6" s="286"/>
      <c r="T6" s="286"/>
      <c r="U6" s="286"/>
      <c r="V6" s="286"/>
      <c r="W6" s="286"/>
    </row>
    <row r="7" spans="1:23" ht="15.75" thickBot="1" x14ac:dyDescent="0.3">
      <c r="A7" s="982"/>
      <c r="B7" s="983"/>
      <c r="C7" s="438"/>
      <c r="D7" s="438"/>
      <c r="E7" s="438"/>
      <c r="F7" s="438"/>
      <c r="G7" s="438"/>
      <c r="H7" s="438"/>
      <c r="I7" s="289"/>
      <c r="J7" s="438"/>
      <c r="K7" s="438"/>
      <c r="L7" s="438"/>
      <c r="M7" s="438"/>
      <c r="N7" s="438"/>
      <c r="O7" s="286"/>
      <c r="P7" s="286"/>
      <c r="Q7" s="286"/>
      <c r="R7" s="286"/>
      <c r="S7" s="286"/>
      <c r="T7" s="286"/>
      <c r="U7" s="286"/>
      <c r="V7" s="286"/>
      <c r="W7" s="286"/>
    </row>
    <row r="8" spans="1:23" ht="58.5" customHeight="1" x14ac:dyDescent="0.25">
      <c r="A8" s="984" t="s">
        <v>485</v>
      </c>
      <c r="B8" s="984" t="s">
        <v>486</v>
      </c>
      <c r="C8" s="984" t="s">
        <v>487</v>
      </c>
      <c r="D8" s="984" t="s">
        <v>488</v>
      </c>
      <c r="E8" s="984" t="s">
        <v>489</v>
      </c>
      <c r="F8" s="987" t="s">
        <v>490</v>
      </c>
      <c r="G8" s="988"/>
      <c r="H8" s="984" t="s">
        <v>491</v>
      </c>
      <c r="I8" s="991" t="s">
        <v>492</v>
      </c>
      <c r="J8" s="992"/>
      <c r="K8" s="993" t="s">
        <v>493</v>
      </c>
      <c r="L8" s="994"/>
      <c r="M8" s="984" t="s">
        <v>494</v>
      </c>
      <c r="N8" s="984" t="s">
        <v>495</v>
      </c>
      <c r="O8" s="286"/>
      <c r="P8" s="286"/>
      <c r="Q8" s="286"/>
      <c r="R8" s="286"/>
      <c r="S8" s="286"/>
      <c r="T8" s="286"/>
      <c r="U8" s="286"/>
      <c r="V8" s="286"/>
      <c r="W8" s="286"/>
    </row>
    <row r="9" spans="1:23" ht="32.25" customHeight="1" x14ac:dyDescent="0.25">
      <c r="A9" s="985"/>
      <c r="B9" s="985"/>
      <c r="C9" s="985"/>
      <c r="D9" s="985"/>
      <c r="E9" s="985"/>
      <c r="F9" s="989"/>
      <c r="G9" s="990"/>
      <c r="H9" s="985"/>
      <c r="I9" s="995" t="s">
        <v>496</v>
      </c>
      <c r="J9" s="997" t="s">
        <v>497</v>
      </c>
      <c r="K9" s="999" t="s">
        <v>498</v>
      </c>
      <c r="L9" s="1002" t="s">
        <v>499</v>
      </c>
      <c r="M9" s="985"/>
      <c r="N9" s="985"/>
      <c r="O9" s="286"/>
      <c r="P9" s="286"/>
      <c r="Q9" s="286"/>
      <c r="R9" s="286"/>
      <c r="S9" s="286"/>
      <c r="T9" s="286"/>
      <c r="U9" s="286"/>
      <c r="V9" s="286"/>
      <c r="W9" s="286"/>
    </row>
    <row r="10" spans="1:23" ht="24.75" customHeight="1" x14ac:dyDescent="0.25">
      <c r="A10" s="985"/>
      <c r="B10" s="985"/>
      <c r="C10" s="985"/>
      <c r="D10" s="985"/>
      <c r="E10" s="985"/>
      <c r="F10" s="989"/>
      <c r="G10" s="990"/>
      <c r="H10" s="985"/>
      <c r="I10" s="995"/>
      <c r="J10" s="997"/>
      <c r="K10" s="1000"/>
      <c r="L10" s="1003"/>
      <c r="M10" s="985"/>
      <c r="N10" s="985"/>
      <c r="O10" s="286"/>
      <c r="P10" s="286"/>
      <c r="Q10" s="286"/>
      <c r="R10" s="286"/>
      <c r="S10" s="286"/>
      <c r="T10" s="286"/>
      <c r="U10" s="286"/>
      <c r="V10" s="286"/>
      <c r="W10" s="286"/>
    </row>
    <row r="11" spans="1:23" ht="28.5" customHeight="1" thickBot="1" x14ac:dyDescent="0.3">
      <c r="A11" s="986"/>
      <c r="B11" s="986"/>
      <c r="C11" s="986"/>
      <c r="D11" s="986"/>
      <c r="E11" s="986"/>
      <c r="F11" s="439" t="s">
        <v>500</v>
      </c>
      <c r="G11" s="437" t="s">
        <v>501</v>
      </c>
      <c r="H11" s="986"/>
      <c r="I11" s="996"/>
      <c r="J11" s="998"/>
      <c r="K11" s="1001"/>
      <c r="L11" s="1004"/>
      <c r="M11" s="986"/>
      <c r="N11" s="986"/>
      <c r="O11" s="286"/>
      <c r="P11" s="286"/>
      <c r="Q11" s="286"/>
      <c r="R11" s="286"/>
      <c r="S11" s="286"/>
      <c r="T11" s="286"/>
      <c r="U11" s="286"/>
      <c r="V11" s="286"/>
      <c r="W11" s="286"/>
    </row>
    <row r="12" spans="1:23" ht="21" x14ac:dyDescent="0.25">
      <c r="A12" s="290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1"/>
      <c r="N12" s="291"/>
      <c r="O12" s="286" t="s">
        <v>502</v>
      </c>
      <c r="P12" s="286" t="s">
        <v>502</v>
      </c>
      <c r="Q12" s="286"/>
      <c r="R12" s="286"/>
      <c r="S12" s="286"/>
      <c r="T12" s="286"/>
      <c r="U12" s="286"/>
      <c r="V12" s="286"/>
      <c r="W12" s="286"/>
    </row>
    <row r="13" spans="1:23" ht="21" x14ac:dyDescent="0.25">
      <c r="A13" s="292"/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3"/>
      <c r="N13" s="293"/>
      <c r="O13" s="286"/>
      <c r="P13" s="286"/>
      <c r="Q13" s="286"/>
      <c r="R13" s="286"/>
      <c r="S13" s="286"/>
      <c r="T13" s="286"/>
      <c r="U13" s="286"/>
      <c r="V13" s="286"/>
      <c r="W13" s="286"/>
    </row>
    <row r="14" spans="1:23" ht="21" x14ac:dyDescent="0.25">
      <c r="A14" s="292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3"/>
      <c r="N14" s="293"/>
      <c r="O14" s="286"/>
      <c r="P14" s="286"/>
      <c r="Q14" s="286"/>
      <c r="R14" s="286"/>
      <c r="S14" s="286"/>
      <c r="T14" s="286"/>
      <c r="U14" s="286"/>
      <c r="V14" s="286"/>
      <c r="W14" s="286"/>
    </row>
    <row r="15" spans="1:23" ht="21" x14ac:dyDescent="0.25">
      <c r="A15" s="292"/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3"/>
      <c r="N15" s="293"/>
      <c r="O15" s="286"/>
      <c r="P15" s="286"/>
      <c r="Q15" s="286"/>
      <c r="R15" s="286"/>
      <c r="S15" s="286"/>
      <c r="T15" s="286"/>
      <c r="U15" s="286"/>
      <c r="V15" s="286"/>
      <c r="W15" s="286"/>
    </row>
    <row r="16" spans="1:23" ht="21" x14ac:dyDescent="0.25">
      <c r="A16" s="292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3"/>
      <c r="N16" s="293"/>
      <c r="O16" s="286"/>
      <c r="P16" s="286"/>
      <c r="Q16" s="286"/>
      <c r="R16" s="286"/>
      <c r="S16" s="286"/>
      <c r="T16" s="286"/>
      <c r="U16" s="286"/>
      <c r="V16" s="286"/>
      <c r="W16" s="286"/>
    </row>
    <row r="17" spans="1:23" ht="21" x14ac:dyDescent="0.25">
      <c r="A17" s="292"/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3"/>
      <c r="N17" s="293"/>
      <c r="O17" s="286"/>
      <c r="P17" s="286"/>
      <c r="Q17" s="286"/>
      <c r="R17" s="286"/>
      <c r="S17" s="286"/>
      <c r="T17" s="286"/>
      <c r="U17" s="286"/>
      <c r="V17" s="286"/>
      <c r="W17" s="286"/>
    </row>
    <row r="18" spans="1:23" x14ac:dyDescent="0.25">
      <c r="A18" s="286"/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</row>
    <row r="19" spans="1:23" x14ac:dyDescent="0.25">
      <c r="A19" s="286" t="s">
        <v>503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</row>
    <row r="20" spans="1:23" x14ac:dyDescent="0.25">
      <c r="A20" s="286" t="s">
        <v>504</v>
      </c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</row>
    <row r="21" spans="1:23" x14ac:dyDescent="0.25">
      <c r="A21" s="286" t="s">
        <v>505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</row>
    <row r="22" spans="1:23" x14ac:dyDescent="0.25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</row>
    <row r="23" spans="1:23" x14ac:dyDescent="0.25">
      <c r="A23" s="286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</row>
    <row r="24" spans="1:23" x14ac:dyDescent="0.25">
      <c r="A24" s="286"/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</row>
    <row r="25" spans="1:23" x14ac:dyDescent="0.25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</row>
    <row r="26" spans="1:23" x14ac:dyDescent="0.25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</row>
    <row r="27" spans="1:23" x14ac:dyDescent="0.25">
      <c r="A27" s="286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</row>
    <row r="28" spans="1:23" x14ac:dyDescent="0.25">
      <c r="A28" s="286"/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</row>
    <row r="29" spans="1:23" x14ac:dyDescent="0.25">
      <c r="A29" s="28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</row>
    <row r="30" spans="1:23" x14ac:dyDescent="0.25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</row>
    <row r="31" spans="1:23" x14ac:dyDescent="0.25">
      <c r="A31" s="28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</row>
    <row r="32" spans="1:23" x14ac:dyDescent="0.25">
      <c r="A32" s="286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</row>
    <row r="33" spans="1:23" x14ac:dyDescent="0.25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</row>
    <row r="34" spans="1:23" x14ac:dyDescent="0.25">
      <c r="A34" s="286"/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</row>
    <row r="35" spans="1:23" x14ac:dyDescent="0.25">
      <c r="A35" s="286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</row>
    <row r="36" spans="1:23" x14ac:dyDescent="0.25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</row>
    <row r="37" spans="1:23" x14ac:dyDescent="0.25">
      <c r="A37" s="286"/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</row>
    <row r="38" spans="1:23" x14ac:dyDescent="0.25">
      <c r="A38" s="286"/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</row>
    <row r="39" spans="1:23" x14ac:dyDescent="0.25">
      <c r="A39" s="286"/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</row>
    <row r="40" spans="1:23" x14ac:dyDescent="0.25">
      <c r="A40" s="286"/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</row>
    <row r="41" spans="1:23" x14ac:dyDescent="0.25">
      <c r="A41" s="286"/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</row>
    <row r="42" spans="1:23" x14ac:dyDescent="0.25">
      <c r="A42" s="286"/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</row>
    <row r="43" spans="1:23" x14ac:dyDescent="0.25">
      <c r="A43" s="286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</row>
    <row r="44" spans="1:23" x14ac:dyDescent="0.25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</row>
    <row r="45" spans="1:23" x14ac:dyDescent="0.25">
      <c r="A45" s="286"/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</row>
    <row r="46" spans="1:23" x14ac:dyDescent="0.25">
      <c r="A46" s="286"/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</row>
    <row r="47" spans="1:23" x14ac:dyDescent="0.25">
      <c r="A47" s="286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</row>
    <row r="48" spans="1:23" x14ac:dyDescent="0.25">
      <c r="A48" s="286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</row>
    <row r="49" spans="1:23" x14ac:dyDescent="0.25">
      <c r="A49" s="286"/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</row>
    <row r="50" spans="1:23" x14ac:dyDescent="0.25">
      <c r="A50" s="286"/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</row>
    <row r="51" spans="1:23" x14ac:dyDescent="0.25">
      <c r="A51" s="286"/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</row>
    <row r="52" spans="1:23" x14ac:dyDescent="0.25">
      <c r="A52" s="286"/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</row>
    <row r="53" spans="1:23" x14ac:dyDescent="0.25">
      <c r="A53" s="286"/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</row>
    <row r="54" spans="1:23" x14ac:dyDescent="0.25">
      <c r="A54" s="286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</row>
    <row r="55" spans="1:23" x14ac:dyDescent="0.25">
      <c r="A55" s="286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</row>
    <row r="56" spans="1:23" x14ac:dyDescent="0.25">
      <c r="O56" s="286"/>
      <c r="P56" s="286"/>
      <c r="Q56" s="286"/>
      <c r="R56" s="286"/>
      <c r="S56" s="286"/>
      <c r="T56" s="286"/>
      <c r="U56" s="286"/>
      <c r="V56" s="286"/>
      <c r="W56" s="286"/>
    </row>
  </sheetData>
  <sheetProtection formatCells="0" selectLockedCells="1" selectUnlockedCells="1"/>
  <mergeCells count="19">
    <mergeCell ref="J9:J11"/>
    <mergeCell ref="K9:K11"/>
    <mergeCell ref="L9:L11"/>
    <mergeCell ref="A1:M1"/>
    <mergeCell ref="A4:N4"/>
    <mergeCell ref="A5:N6"/>
    <mergeCell ref="A7:B7"/>
    <mergeCell ref="A8:A11"/>
    <mergeCell ref="B8:B11"/>
    <mergeCell ref="C8:C11"/>
    <mergeCell ref="D8:D11"/>
    <mergeCell ref="E8:E11"/>
    <mergeCell ref="F8:G10"/>
    <mergeCell ref="H8:H11"/>
    <mergeCell ref="I8:J8"/>
    <mergeCell ref="K8:L8"/>
    <mergeCell ref="M8:M11"/>
    <mergeCell ref="N8:N11"/>
    <mergeCell ref="I9:I11"/>
  </mergeCells>
  <pageMargins left="0.7" right="0.7" top="0.75" bottom="0.75" header="0.3" footer="0.3"/>
  <pageSetup scale="36" orientation="portrait" r:id="rId1"/>
  <colBreaks count="1" manualBreakCount="1">
    <brk id="14" max="5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'C:\Herramientas 2020\[2019 01 10Herramientas_de_Planificación 2020 Version I.xlsx]Lista a seleccionar'!#REF!</xm:f>
          </x14:formula1>
          <xm:sqref>M12:N17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E28"/>
  <sheetViews>
    <sheetView workbookViewId="0">
      <selection activeCell="O22" sqref="O22"/>
    </sheetView>
  </sheetViews>
  <sheetFormatPr baseColWidth="10" defaultColWidth="11.42578125" defaultRowHeight="15" x14ac:dyDescent="0.25"/>
  <cols>
    <col min="1" max="1" width="11.42578125" style="214"/>
    <col min="2" max="2" width="24.140625" style="214" bestFit="1" customWidth="1"/>
    <col min="3" max="16384" width="11.42578125" style="214"/>
  </cols>
  <sheetData>
    <row r="1" spans="1:5" x14ac:dyDescent="0.25">
      <c r="A1" s="214" t="s">
        <v>506</v>
      </c>
      <c r="B1" s="214" t="s">
        <v>507</v>
      </c>
    </row>
    <row r="2" spans="1:5" ht="23.25" x14ac:dyDescent="0.35">
      <c r="A2" s="215" t="s">
        <v>508</v>
      </c>
      <c r="B2" s="216" t="s">
        <v>509</v>
      </c>
    </row>
    <row r="3" spans="1:5" ht="23.25" x14ac:dyDescent="0.35">
      <c r="A3" s="215" t="s">
        <v>510</v>
      </c>
      <c r="B3" s="216" t="s">
        <v>511</v>
      </c>
      <c r="E3" s="217"/>
    </row>
    <row r="4" spans="1:5" ht="23.25" x14ac:dyDescent="0.35">
      <c r="A4" s="215" t="s">
        <v>512</v>
      </c>
      <c r="B4" s="216" t="s">
        <v>513</v>
      </c>
    </row>
    <row r="5" spans="1:5" ht="23.25" x14ac:dyDescent="0.35">
      <c r="A5" s="215" t="s">
        <v>514</v>
      </c>
      <c r="B5" s="216" t="s">
        <v>515</v>
      </c>
    </row>
    <row r="6" spans="1:5" ht="23.25" x14ac:dyDescent="0.35">
      <c r="A6" s="215"/>
      <c r="B6" s="216" t="s">
        <v>516</v>
      </c>
    </row>
    <row r="7" spans="1:5" ht="23.25" x14ac:dyDescent="0.35">
      <c r="A7" s="215"/>
      <c r="B7" s="216" t="s">
        <v>517</v>
      </c>
    </row>
    <row r="8" spans="1:5" ht="23.25" x14ac:dyDescent="0.35">
      <c r="A8" s="215"/>
      <c r="B8" s="216" t="s">
        <v>518</v>
      </c>
    </row>
    <row r="9" spans="1:5" ht="23.25" x14ac:dyDescent="0.35">
      <c r="A9" s="215"/>
      <c r="B9" s="216" t="s">
        <v>508</v>
      </c>
    </row>
    <row r="10" spans="1:5" ht="23.25" x14ac:dyDescent="0.35">
      <c r="A10" s="215"/>
      <c r="B10" s="216" t="s">
        <v>519</v>
      </c>
    </row>
    <row r="11" spans="1:5" ht="23.25" x14ac:dyDescent="0.35">
      <c r="A11" s="215"/>
      <c r="B11" s="216" t="s">
        <v>520</v>
      </c>
    </row>
    <row r="12" spans="1:5" ht="23.25" x14ac:dyDescent="0.35">
      <c r="A12" s="215"/>
      <c r="B12" s="216" t="s">
        <v>521</v>
      </c>
    </row>
    <row r="13" spans="1:5" ht="23.25" x14ac:dyDescent="0.35">
      <c r="A13" s="215"/>
      <c r="B13" s="216" t="s">
        <v>522</v>
      </c>
    </row>
    <row r="14" spans="1:5" ht="23.25" x14ac:dyDescent="0.35">
      <c r="A14" s="215"/>
      <c r="B14" s="216" t="s">
        <v>523</v>
      </c>
    </row>
    <row r="15" spans="1:5" ht="23.25" x14ac:dyDescent="0.35">
      <c r="A15" s="215"/>
      <c r="B15" s="216" t="s">
        <v>524</v>
      </c>
    </row>
    <row r="16" spans="1:5" ht="23.25" x14ac:dyDescent="0.35">
      <c r="A16" s="215"/>
      <c r="B16" s="216" t="s">
        <v>525</v>
      </c>
    </row>
    <row r="17" spans="1:2" ht="23.25" x14ac:dyDescent="0.35">
      <c r="A17" s="215"/>
      <c r="B17" s="216" t="s">
        <v>526</v>
      </c>
    </row>
    <row r="18" spans="1:2" ht="23.25" x14ac:dyDescent="0.35">
      <c r="A18" s="215"/>
      <c r="B18" s="216" t="s">
        <v>527</v>
      </c>
    </row>
    <row r="19" spans="1:2" ht="23.25" x14ac:dyDescent="0.35">
      <c r="A19" s="215"/>
      <c r="B19" s="216" t="s">
        <v>528</v>
      </c>
    </row>
    <row r="20" spans="1:2" ht="23.25" x14ac:dyDescent="0.35">
      <c r="A20" s="215"/>
      <c r="B20" s="216" t="s">
        <v>529</v>
      </c>
    </row>
    <row r="21" spans="1:2" ht="23.25" x14ac:dyDescent="0.35">
      <c r="A21" s="215"/>
      <c r="B21" s="216" t="s">
        <v>530</v>
      </c>
    </row>
    <row r="22" spans="1:2" ht="23.25" x14ac:dyDescent="0.35">
      <c r="A22" s="215"/>
      <c r="B22" s="216" t="s">
        <v>531</v>
      </c>
    </row>
    <row r="23" spans="1:2" ht="23.25" x14ac:dyDescent="0.35">
      <c r="A23" s="215"/>
      <c r="B23" s="216" t="s">
        <v>532</v>
      </c>
    </row>
    <row r="24" spans="1:2" ht="23.25" x14ac:dyDescent="0.35">
      <c r="A24" s="215"/>
      <c r="B24" s="216" t="s">
        <v>533</v>
      </c>
    </row>
    <row r="25" spans="1:2" ht="23.25" x14ac:dyDescent="0.35">
      <c r="A25" s="215"/>
      <c r="B25" s="216" t="s">
        <v>534</v>
      </c>
    </row>
    <row r="26" spans="1:2" ht="23.25" x14ac:dyDescent="0.35">
      <c r="A26" s="215"/>
      <c r="B26" s="216" t="s">
        <v>514</v>
      </c>
    </row>
    <row r="27" spans="1:2" ht="23.25" x14ac:dyDescent="0.35">
      <c r="A27" s="215"/>
      <c r="B27" s="215"/>
    </row>
    <row r="28" spans="1:2" ht="23.25" x14ac:dyDescent="0.35">
      <c r="A28" s="215"/>
      <c r="B28" s="2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4"/>
  </sheetPr>
  <dimension ref="A1:S17"/>
  <sheetViews>
    <sheetView view="pageBreakPreview" zoomScale="90" zoomScaleNormal="100" zoomScaleSheetLayoutView="90" workbookViewId="0">
      <selection activeCell="D11" sqref="D11:D12"/>
    </sheetView>
  </sheetViews>
  <sheetFormatPr baseColWidth="10" defaultColWidth="11.42578125" defaultRowHeight="12.75" x14ac:dyDescent="0.2"/>
  <cols>
    <col min="1" max="1" width="6.28515625" style="13" customWidth="1"/>
    <col min="2" max="2" width="41.5703125" style="17" customWidth="1"/>
    <col min="3" max="3" width="4.5703125" style="17" customWidth="1"/>
    <col min="4" max="5" width="6.7109375" style="17" bestFit="1" customWidth="1"/>
    <col min="6" max="6" width="3.85546875" style="17" bestFit="1" customWidth="1"/>
    <col min="7" max="7" width="22.7109375" style="13" customWidth="1"/>
    <col min="8" max="8" width="30.28515625" style="17" customWidth="1"/>
    <col min="9" max="9" width="3.5703125" style="17" customWidth="1"/>
    <col min="10" max="10" width="4.85546875" style="17" customWidth="1"/>
    <col min="11" max="12" width="4.5703125" style="17" customWidth="1"/>
    <col min="13" max="13" width="51.42578125" style="13" customWidth="1"/>
    <col min="14" max="14" width="48.5703125" style="13" customWidth="1"/>
    <col min="15" max="16384" width="11.42578125" style="13"/>
  </cols>
  <sheetData>
    <row r="1" spans="1:19" ht="25.5" customHeight="1" thickBot="1" x14ac:dyDescent="0.25">
      <c r="A1" s="1008" t="s">
        <v>535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10"/>
      <c r="M1" s="250" t="s">
        <v>12</v>
      </c>
      <c r="N1" s="16"/>
      <c r="O1" s="16"/>
      <c r="P1" s="16"/>
      <c r="Q1" s="16"/>
      <c r="R1" s="16"/>
      <c r="S1" s="16"/>
    </row>
    <row r="2" spans="1:19" ht="22.5" customHeight="1" thickBot="1" x14ac:dyDescent="0.25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17"/>
      <c r="O2" s="17"/>
      <c r="P2" s="17"/>
      <c r="Q2" s="17"/>
      <c r="R2" s="17"/>
      <c r="S2" s="17"/>
    </row>
    <row r="3" spans="1:19" ht="45" customHeight="1" x14ac:dyDescent="0.2">
      <c r="A3" s="1019" t="s">
        <v>536</v>
      </c>
      <c r="B3" s="1017" t="s">
        <v>537</v>
      </c>
      <c r="C3" s="1011" t="s">
        <v>538</v>
      </c>
      <c r="D3" s="1012"/>
      <c r="E3" s="1012"/>
      <c r="F3" s="1012"/>
      <c r="G3" s="1013"/>
      <c r="H3" s="1021" t="s">
        <v>539</v>
      </c>
      <c r="I3" s="1014" t="s">
        <v>540</v>
      </c>
      <c r="J3" s="1015"/>
      <c r="K3" s="1015"/>
      <c r="L3" s="1016"/>
      <c r="M3" s="1005" t="s">
        <v>541</v>
      </c>
      <c r="N3" s="17"/>
      <c r="O3" s="17"/>
      <c r="P3" s="17"/>
      <c r="Q3" s="17"/>
      <c r="R3" s="17"/>
      <c r="S3" s="17"/>
    </row>
    <row r="4" spans="1:19" ht="117" customHeight="1" thickBot="1" x14ac:dyDescent="0.25">
      <c r="A4" s="1020"/>
      <c r="B4" s="1018"/>
      <c r="C4" s="227" t="s">
        <v>542</v>
      </c>
      <c r="D4" s="228" t="s">
        <v>543</v>
      </c>
      <c r="E4" s="228" t="s">
        <v>544</v>
      </c>
      <c r="F4" s="228" t="s">
        <v>545</v>
      </c>
      <c r="G4" s="229" t="s">
        <v>546</v>
      </c>
      <c r="H4" s="1022"/>
      <c r="I4" s="230" t="s">
        <v>547</v>
      </c>
      <c r="J4" s="231" t="s">
        <v>548</v>
      </c>
      <c r="K4" s="231" t="s">
        <v>549</v>
      </c>
      <c r="L4" s="232" t="s">
        <v>550</v>
      </c>
      <c r="M4" s="1006"/>
      <c r="N4" s="251" t="s">
        <v>551</v>
      </c>
      <c r="O4" s="17"/>
      <c r="P4" s="17"/>
      <c r="Q4" s="17"/>
      <c r="R4" s="17"/>
      <c r="S4" s="17"/>
    </row>
    <row r="5" spans="1:19" ht="39.950000000000003" customHeight="1" x14ac:dyDescent="0.2">
      <c r="A5" s="93"/>
      <c r="B5" s="94"/>
      <c r="C5" s="95"/>
      <c r="D5" s="96"/>
      <c r="E5" s="96"/>
      <c r="F5" s="96"/>
      <c r="G5" s="97"/>
      <c r="H5" s="98"/>
      <c r="I5" s="99"/>
      <c r="J5" s="100"/>
      <c r="K5" s="100"/>
      <c r="L5" s="101"/>
      <c r="M5" s="98"/>
      <c r="N5" s="17"/>
      <c r="O5" s="17"/>
      <c r="P5" s="17"/>
      <c r="Q5" s="17"/>
      <c r="R5" s="17"/>
      <c r="S5" s="17"/>
    </row>
    <row r="6" spans="1:19" ht="39.950000000000003" customHeight="1" x14ac:dyDescent="0.2">
      <c r="A6" s="38"/>
      <c r="B6" s="40"/>
      <c r="C6" s="44"/>
      <c r="D6" s="33"/>
      <c r="E6" s="33"/>
      <c r="F6" s="33"/>
      <c r="G6" s="36"/>
      <c r="H6" s="48"/>
      <c r="I6" s="42"/>
      <c r="J6" s="27"/>
      <c r="K6" s="27"/>
      <c r="L6" s="50"/>
      <c r="M6" s="48"/>
      <c r="N6" s="17"/>
      <c r="O6" s="17"/>
      <c r="P6" s="17"/>
      <c r="Q6" s="17"/>
      <c r="R6" s="17"/>
      <c r="S6" s="17"/>
    </row>
    <row r="7" spans="1:19" ht="39.950000000000003" customHeight="1" x14ac:dyDescent="0.2">
      <c r="A7" s="38"/>
      <c r="B7" s="40"/>
      <c r="C7" s="44"/>
      <c r="D7" s="33"/>
      <c r="E7" s="33"/>
      <c r="F7" s="33"/>
      <c r="G7" s="45"/>
      <c r="H7" s="48"/>
      <c r="I7" s="42"/>
      <c r="J7" s="27"/>
      <c r="K7" s="27"/>
      <c r="L7" s="50"/>
      <c r="M7" s="48"/>
      <c r="N7" s="17"/>
      <c r="O7" s="17"/>
      <c r="P7" s="17"/>
      <c r="Q7" s="17"/>
      <c r="R7" s="17"/>
      <c r="S7" s="17"/>
    </row>
    <row r="8" spans="1:19" ht="39.950000000000003" customHeight="1" x14ac:dyDescent="0.2">
      <c r="A8" s="38"/>
      <c r="B8" s="40"/>
      <c r="C8" s="46"/>
      <c r="D8" s="26"/>
      <c r="E8" s="26"/>
      <c r="F8" s="26"/>
      <c r="G8" s="36"/>
      <c r="H8" s="48"/>
      <c r="I8" s="42"/>
      <c r="J8" s="27"/>
      <c r="K8" s="27"/>
      <c r="L8" s="50"/>
      <c r="M8" s="48"/>
      <c r="N8" s="17"/>
      <c r="O8" s="17"/>
      <c r="P8" s="17"/>
      <c r="Q8" s="17"/>
      <c r="R8" s="17"/>
      <c r="S8" s="17"/>
    </row>
    <row r="9" spans="1:19" ht="39.950000000000003" customHeight="1" x14ac:dyDescent="0.2">
      <c r="A9" s="38"/>
      <c r="B9" s="40"/>
      <c r="C9" s="46"/>
      <c r="D9" s="26"/>
      <c r="E9" s="26"/>
      <c r="F9" s="26"/>
      <c r="G9" s="36"/>
      <c r="H9" s="48"/>
      <c r="I9" s="42"/>
      <c r="J9" s="27"/>
      <c r="K9" s="27"/>
      <c r="L9" s="50"/>
      <c r="M9" s="48"/>
      <c r="N9" s="17"/>
      <c r="O9" s="17"/>
      <c r="P9" s="17"/>
      <c r="Q9" s="17"/>
      <c r="R9" s="17"/>
      <c r="S9" s="17"/>
    </row>
    <row r="10" spans="1:19" s="17" customFormat="1" ht="39.950000000000003" customHeight="1" x14ac:dyDescent="0.2">
      <c r="A10" s="38"/>
      <c r="B10" s="40"/>
      <c r="C10" s="46"/>
      <c r="D10" s="26"/>
      <c r="E10" s="26"/>
      <c r="F10" s="26"/>
      <c r="G10" s="36"/>
      <c r="H10" s="48"/>
      <c r="I10" s="42"/>
      <c r="J10" s="27"/>
      <c r="K10" s="27"/>
      <c r="L10" s="50"/>
      <c r="M10" s="48"/>
    </row>
    <row r="11" spans="1:19" s="17" customFormat="1" ht="39.950000000000003" customHeight="1" x14ac:dyDescent="0.2">
      <c r="A11" s="38"/>
      <c r="B11" s="40"/>
      <c r="C11" s="46"/>
      <c r="D11" s="26"/>
      <c r="E11" s="26"/>
      <c r="F11" s="26"/>
      <c r="G11" s="36"/>
      <c r="H11" s="48"/>
      <c r="I11" s="42"/>
      <c r="J11" s="27"/>
      <c r="K11" s="27"/>
      <c r="L11" s="50"/>
      <c r="M11" s="48"/>
    </row>
    <row r="12" spans="1:19" ht="39.950000000000003" customHeight="1" x14ac:dyDescent="0.2">
      <c r="A12" s="38"/>
      <c r="B12" s="40"/>
      <c r="C12" s="46"/>
      <c r="D12" s="26"/>
      <c r="E12" s="26"/>
      <c r="F12" s="26"/>
      <c r="G12" s="36"/>
      <c r="H12" s="48"/>
      <c r="I12" s="42"/>
      <c r="J12" s="27"/>
      <c r="K12" s="27"/>
      <c r="L12" s="50"/>
      <c r="M12" s="48"/>
      <c r="N12" s="17"/>
      <c r="O12" s="17"/>
      <c r="P12" s="17"/>
      <c r="Q12" s="17"/>
      <c r="R12" s="17"/>
      <c r="S12" s="17"/>
    </row>
    <row r="13" spans="1:19" s="17" customFormat="1" ht="39.950000000000003" customHeight="1" x14ac:dyDescent="0.2">
      <c r="A13" s="38"/>
      <c r="B13" s="40"/>
      <c r="C13" s="46"/>
      <c r="D13" s="26"/>
      <c r="E13" s="26"/>
      <c r="F13" s="26"/>
      <c r="G13" s="36"/>
      <c r="H13" s="48"/>
      <c r="I13" s="42"/>
      <c r="J13" s="27"/>
      <c r="K13" s="27"/>
      <c r="L13" s="50"/>
      <c r="M13" s="48"/>
    </row>
    <row r="14" spans="1:19" s="17" customFormat="1" ht="39.950000000000003" customHeight="1" x14ac:dyDescent="0.2">
      <c r="A14" s="38"/>
      <c r="B14" s="40"/>
      <c r="C14" s="46"/>
      <c r="D14" s="26"/>
      <c r="E14" s="26"/>
      <c r="F14" s="26"/>
      <c r="G14" s="36"/>
      <c r="H14" s="48"/>
      <c r="I14" s="42"/>
      <c r="J14" s="27"/>
      <c r="K14" s="27"/>
      <c r="L14" s="50"/>
      <c r="M14" s="48"/>
    </row>
    <row r="15" spans="1:19" ht="39.950000000000003" customHeight="1" thickBot="1" x14ac:dyDescent="0.25">
      <c r="A15" s="39"/>
      <c r="B15" s="41"/>
      <c r="C15" s="47"/>
      <c r="D15" s="37"/>
      <c r="E15" s="37"/>
      <c r="F15" s="37"/>
      <c r="G15" s="34"/>
      <c r="H15" s="49"/>
      <c r="I15" s="43"/>
      <c r="J15" s="35"/>
      <c r="K15" s="35"/>
      <c r="L15" s="51"/>
      <c r="M15" s="49"/>
      <c r="N15" s="17"/>
      <c r="O15" s="17"/>
      <c r="P15" s="17"/>
      <c r="Q15" s="17"/>
      <c r="R15" s="17"/>
      <c r="S15" s="17"/>
    </row>
    <row r="16" spans="1:19" ht="42" customHeight="1" x14ac:dyDescent="0.2">
      <c r="A16" s="1007" t="s">
        <v>552</v>
      </c>
      <c r="B16" s="1007"/>
      <c r="C16" s="1007"/>
      <c r="D16" s="1007"/>
      <c r="E16" s="1007"/>
      <c r="F16" s="1007"/>
      <c r="G16" s="1007"/>
      <c r="H16" s="1007"/>
      <c r="I16" s="1007"/>
      <c r="J16" s="1007"/>
      <c r="K16" s="1007"/>
      <c r="L16" s="1007"/>
      <c r="M16" s="1007"/>
      <c r="N16" s="17"/>
      <c r="O16" s="17"/>
      <c r="P16" s="17"/>
      <c r="Q16" s="17"/>
      <c r="R16" s="17"/>
      <c r="S16" s="17"/>
    </row>
    <row r="17" spans="1:13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</sheetData>
  <mergeCells count="8">
    <mergeCell ref="M3:M4"/>
    <mergeCell ref="A16:M16"/>
    <mergeCell ref="A1:L1"/>
    <mergeCell ref="C3:G3"/>
    <mergeCell ref="I3:L3"/>
    <mergeCell ref="B3:B4"/>
    <mergeCell ref="A3:A4"/>
    <mergeCell ref="H3:H4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7">
    <tabColor theme="4"/>
  </sheetPr>
  <dimension ref="A1:S23"/>
  <sheetViews>
    <sheetView view="pageBreakPreview" zoomScale="90" zoomScaleNormal="80" zoomScaleSheetLayoutView="90" workbookViewId="0">
      <selection activeCell="D11" sqref="D11:D12"/>
    </sheetView>
  </sheetViews>
  <sheetFormatPr baseColWidth="10" defaultColWidth="11.42578125" defaultRowHeight="15" x14ac:dyDescent="0.2"/>
  <cols>
    <col min="1" max="3" width="17.5703125" style="22" customWidth="1"/>
    <col min="4" max="6" width="16.140625" style="22" customWidth="1"/>
    <col min="7" max="7" width="16.42578125" style="22" customWidth="1"/>
    <col min="8" max="8" width="27.5703125" style="22" customWidth="1"/>
    <col min="9" max="9" width="5.85546875" style="22" customWidth="1"/>
    <col min="10" max="10" width="11" style="22" customWidth="1"/>
    <col min="11" max="11" width="11.140625" style="22" customWidth="1"/>
    <col min="12" max="12" width="16.42578125" style="22" customWidth="1"/>
    <col min="13" max="13" width="10.28515625" style="22" customWidth="1"/>
    <col min="14" max="14" width="12" style="22" customWidth="1"/>
    <col min="15" max="15" width="12.28515625" style="22" customWidth="1"/>
    <col min="16" max="16" width="15.42578125" style="22" customWidth="1"/>
    <col min="17" max="17" width="14" style="23" customWidth="1"/>
    <col min="18" max="18" width="13.42578125" style="23" customWidth="1"/>
    <col min="19" max="19" width="21.140625" style="22" customWidth="1"/>
    <col min="20" max="16384" width="11.42578125" style="23"/>
  </cols>
  <sheetData>
    <row r="1" spans="1:19" ht="29.25" customHeight="1" thickBot="1" x14ac:dyDescent="0.25">
      <c r="A1" s="1023" t="s">
        <v>553</v>
      </c>
      <c r="B1" s="1024"/>
      <c r="C1" s="1024"/>
      <c r="D1" s="1024"/>
      <c r="E1" s="1024"/>
      <c r="F1" s="1024"/>
      <c r="G1" s="1024"/>
      <c r="H1" s="1024"/>
      <c r="I1" s="1024"/>
      <c r="J1" s="1024"/>
      <c r="K1" s="1024"/>
      <c r="L1" s="1024"/>
      <c r="M1" s="1024"/>
      <c r="N1" s="1024"/>
      <c r="O1" s="1024"/>
      <c r="P1" s="1024"/>
      <c r="Q1" s="1025"/>
      <c r="R1" s="294"/>
      <c r="S1" s="23"/>
    </row>
    <row r="2" spans="1:19" ht="20.25" customHeight="1" thickBot="1" x14ac:dyDescent="0.25">
      <c r="A2" s="409"/>
      <c r="B2" s="409"/>
      <c r="C2" s="409"/>
      <c r="D2" s="409"/>
      <c r="E2" s="409"/>
      <c r="F2" s="409"/>
      <c r="G2" s="409"/>
      <c r="H2" s="18"/>
      <c r="I2" s="409"/>
      <c r="J2" s="409"/>
      <c r="K2" s="409"/>
      <c r="L2" s="410"/>
      <c r="M2" s="410"/>
      <c r="N2" s="410"/>
      <c r="O2" s="410"/>
      <c r="P2" s="410"/>
      <c r="Q2" s="410"/>
      <c r="R2" s="410"/>
      <c r="S2" s="8"/>
    </row>
    <row r="3" spans="1:19" ht="26.25" customHeight="1" x14ac:dyDescent="0.2">
      <c r="A3" s="1026" t="s">
        <v>554</v>
      </c>
      <c r="B3" s="1027"/>
      <c r="C3" s="1027"/>
      <c r="D3" s="1027"/>
      <c r="E3" s="1027"/>
      <c r="F3" s="1027"/>
      <c r="G3" s="1028"/>
      <c r="H3" s="1026" t="s">
        <v>555</v>
      </c>
      <c r="I3" s="1033"/>
      <c r="J3" s="1033"/>
      <c r="K3" s="1033"/>
      <c r="L3" s="1034" t="s">
        <v>556</v>
      </c>
      <c r="M3" s="1033" t="s">
        <v>557</v>
      </c>
      <c r="N3" s="1033"/>
      <c r="O3" s="1033"/>
      <c r="P3" s="1034" t="s">
        <v>558</v>
      </c>
      <c r="Q3" s="1033" t="s">
        <v>559</v>
      </c>
      <c r="R3" s="1028"/>
      <c r="S3" s="23"/>
    </row>
    <row r="4" spans="1:19" ht="20.25" customHeight="1" thickBot="1" x14ac:dyDescent="0.25">
      <c r="A4" s="1029"/>
      <c r="B4" s="1030"/>
      <c r="C4" s="1031"/>
      <c r="D4" s="1031"/>
      <c r="E4" s="1031"/>
      <c r="F4" s="1031"/>
      <c r="G4" s="1032"/>
      <c r="H4" s="1042" t="s">
        <v>560</v>
      </c>
      <c r="I4" s="1037" t="s">
        <v>561</v>
      </c>
      <c r="J4" s="1037"/>
      <c r="K4" s="1037"/>
      <c r="L4" s="1035"/>
      <c r="M4" s="1037"/>
      <c r="N4" s="1037"/>
      <c r="O4" s="1037"/>
      <c r="P4" s="1035"/>
      <c r="Q4" s="1037"/>
      <c r="R4" s="1041"/>
      <c r="S4" s="23"/>
    </row>
    <row r="5" spans="1:19" ht="24.75" customHeight="1" x14ac:dyDescent="0.2">
      <c r="A5" s="1045" t="s">
        <v>562</v>
      </c>
      <c r="B5" s="1047" t="s">
        <v>563</v>
      </c>
      <c r="C5" s="1026" t="s">
        <v>564</v>
      </c>
      <c r="D5" s="1033"/>
      <c r="E5" s="1033"/>
      <c r="F5" s="1028"/>
      <c r="G5" s="1049" t="s">
        <v>565</v>
      </c>
      <c r="H5" s="1043"/>
      <c r="I5" s="1051" t="s">
        <v>566</v>
      </c>
      <c r="J5" s="1051" t="s">
        <v>567</v>
      </c>
      <c r="K5" s="1051" t="s">
        <v>568</v>
      </c>
      <c r="L5" s="1035"/>
      <c r="M5" s="1053" t="s">
        <v>569</v>
      </c>
      <c r="N5" s="1053" t="s">
        <v>570</v>
      </c>
      <c r="O5" s="1053" t="s">
        <v>571</v>
      </c>
      <c r="P5" s="1035"/>
      <c r="Q5" s="1053" t="s">
        <v>570</v>
      </c>
      <c r="R5" s="1054" t="s">
        <v>572</v>
      </c>
      <c r="S5" s="23"/>
    </row>
    <row r="6" spans="1:19" ht="41.25" customHeight="1" thickBot="1" x14ac:dyDescent="0.25">
      <c r="A6" s="1046"/>
      <c r="B6" s="1048"/>
      <c r="C6" s="440" t="s">
        <v>573</v>
      </c>
      <c r="D6" s="449" t="s">
        <v>574</v>
      </c>
      <c r="E6" s="449" t="s">
        <v>575</v>
      </c>
      <c r="F6" s="441" t="s">
        <v>576</v>
      </c>
      <c r="G6" s="1050"/>
      <c r="H6" s="1044"/>
      <c r="I6" s="1052"/>
      <c r="J6" s="1052"/>
      <c r="K6" s="1052"/>
      <c r="L6" s="1036"/>
      <c r="M6" s="1036"/>
      <c r="N6" s="1036"/>
      <c r="O6" s="1036"/>
      <c r="P6" s="1036"/>
      <c r="Q6" s="1036"/>
      <c r="R6" s="1055"/>
      <c r="S6" s="23"/>
    </row>
    <row r="7" spans="1:19" ht="60" customHeight="1" x14ac:dyDescent="0.2">
      <c r="A7" s="295"/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107"/>
      <c r="M7" s="108"/>
      <c r="N7" s="108"/>
      <c r="O7" s="108"/>
      <c r="P7" s="108"/>
      <c r="Q7" s="107"/>
      <c r="R7" s="108"/>
      <c r="S7" s="23"/>
    </row>
    <row r="8" spans="1:19" ht="60" customHeight="1" x14ac:dyDescent="0.2">
      <c r="A8" s="296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105"/>
      <c r="M8" s="106"/>
      <c r="N8" s="106"/>
      <c r="O8" s="106"/>
      <c r="P8" s="106"/>
      <c r="Q8" s="105"/>
      <c r="R8" s="106"/>
      <c r="S8" s="23"/>
    </row>
    <row r="9" spans="1:19" ht="60" customHeight="1" x14ac:dyDescent="0.2">
      <c r="A9" s="296"/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105"/>
      <c r="M9" s="106"/>
      <c r="N9" s="106"/>
      <c r="O9" s="106"/>
      <c r="P9" s="106"/>
      <c r="Q9" s="105"/>
      <c r="R9" s="106"/>
      <c r="S9" s="23"/>
    </row>
    <row r="10" spans="1:19" ht="60" customHeight="1" x14ac:dyDescent="0.2">
      <c r="A10" s="296"/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105"/>
      <c r="M10" s="106"/>
      <c r="N10" s="106"/>
      <c r="O10" s="106"/>
      <c r="P10" s="106"/>
      <c r="Q10" s="105"/>
      <c r="R10" s="106"/>
      <c r="S10" s="23"/>
    </row>
    <row r="11" spans="1:19" ht="60" customHeight="1" x14ac:dyDescent="0.2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105"/>
      <c r="M11" s="106"/>
      <c r="N11" s="106"/>
      <c r="O11" s="106"/>
      <c r="P11" s="106"/>
      <c r="Q11" s="105"/>
      <c r="R11" s="106"/>
      <c r="S11" s="23"/>
    </row>
    <row r="12" spans="1:19" ht="20.25" customHeight="1" thickBot="1" x14ac:dyDescent="0.25">
      <c r="S12" s="23"/>
    </row>
    <row r="13" spans="1:19" ht="45.75" customHeight="1" thickBot="1" x14ac:dyDescent="0.25">
      <c r="A13" s="233" t="s">
        <v>577</v>
      </c>
      <c r="B13" s="253"/>
      <c r="C13" s="253"/>
      <c r="D13" s="253"/>
      <c r="E13" s="253"/>
      <c r="F13" s="253"/>
      <c r="G13" s="1038" t="s">
        <v>578</v>
      </c>
      <c r="H13" s="1039"/>
      <c r="I13" s="1039"/>
      <c r="J13" s="1039"/>
      <c r="K13" s="1039"/>
      <c r="L13" s="1039"/>
      <c r="M13" s="1039"/>
      <c r="N13" s="1039"/>
      <c r="O13" s="1039"/>
      <c r="P13" s="1039"/>
      <c r="Q13" s="1039"/>
      <c r="R13" s="1040"/>
      <c r="S13" s="23"/>
    </row>
    <row r="16" spans="1:19" ht="21" x14ac:dyDescent="0.35">
      <c r="N16" s="297"/>
    </row>
    <row r="17" spans="4:5" ht="15" customHeight="1" x14ac:dyDescent="0.2"/>
    <row r="18" spans="4:5" ht="15" customHeight="1" x14ac:dyDescent="0.2"/>
    <row r="19" spans="4:5" ht="15" hidden="1" customHeight="1" thickTop="1" thickBot="1" x14ac:dyDescent="0.25">
      <c r="D19" s="252" t="s">
        <v>579</v>
      </c>
      <c r="E19" s="298"/>
    </row>
    <row r="20" spans="4:5" ht="15" hidden="1" customHeight="1" thickTop="1" thickBot="1" x14ac:dyDescent="0.25">
      <c r="D20" s="252" t="s">
        <v>574</v>
      </c>
      <c r="E20" s="298"/>
    </row>
    <row r="21" spans="4:5" ht="33" hidden="1" thickTop="1" thickBot="1" x14ac:dyDescent="0.25">
      <c r="D21" s="252" t="s">
        <v>580</v>
      </c>
      <c r="E21" s="298"/>
    </row>
    <row r="22" spans="4:5" ht="33" hidden="1" thickTop="1" thickBot="1" x14ac:dyDescent="0.25">
      <c r="D22" s="252" t="s">
        <v>581</v>
      </c>
      <c r="E22" s="298"/>
    </row>
    <row r="23" spans="4:5" hidden="1" x14ac:dyDescent="0.2"/>
  </sheetData>
  <mergeCells count="22">
    <mergeCell ref="G13:R13"/>
    <mergeCell ref="Q3:R4"/>
    <mergeCell ref="H4:H6"/>
    <mergeCell ref="I4:K4"/>
    <mergeCell ref="A5:A6"/>
    <mergeCell ref="B5:B6"/>
    <mergeCell ref="C5:F5"/>
    <mergeCell ref="G5:G6"/>
    <mergeCell ref="I5:I6"/>
    <mergeCell ref="J5:J6"/>
    <mergeCell ref="K5:K6"/>
    <mergeCell ref="M5:M6"/>
    <mergeCell ref="N5:N6"/>
    <mergeCell ref="O5:O6"/>
    <mergeCell ref="Q5:Q6"/>
    <mergeCell ref="R5:R6"/>
    <mergeCell ref="A1:Q1"/>
    <mergeCell ref="A3:G4"/>
    <mergeCell ref="H3:K3"/>
    <mergeCell ref="L3:L6"/>
    <mergeCell ref="M3:O4"/>
    <mergeCell ref="P3:P6"/>
  </mergeCells>
  <printOptions horizontalCentered="1"/>
  <pageMargins left="0.31496062992125984" right="0.31496062992125984" top="0.98425196850393704" bottom="0.98425196850393704" header="0" footer="0"/>
  <pageSetup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15</vt:i4>
      </vt:variant>
    </vt:vector>
  </HeadingPairs>
  <TitlesOfParts>
    <vt:vector size="33" baseType="lpstr">
      <vt:lpstr>Carátula</vt:lpstr>
      <vt:lpstr>SPPD-01 Mandatos </vt:lpstr>
      <vt:lpstr>SPPD-02 AnalisisPolíticas</vt:lpstr>
      <vt:lpstr>SPPD-03 Alineación-Vinculacion</vt:lpstr>
      <vt:lpstr>SPPD-04  Ident. Prior. de Prob.</vt:lpstr>
      <vt:lpstr>SPPD-05 Población</vt:lpstr>
      <vt:lpstr>Lista a seleccionar</vt:lpstr>
      <vt:lpstr>SPPD-06 Evidencias</vt:lpstr>
      <vt:lpstr>SPPD-7 Matriz PEI</vt:lpstr>
      <vt:lpstr>SPPD-9 Visión, Misión, Valores</vt:lpstr>
      <vt:lpstr>SPPD-10 FODA</vt:lpstr>
      <vt:lpstr>SPPD-11 Análisis de Actores</vt:lpstr>
      <vt:lpstr>SPPD-14 POA</vt:lpstr>
      <vt:lpstr>SPPD-15PROG. MENS PROD.SUBP ACC</vt:lpstr>
      <vt:lpstr>INSUMOS</vt:lpstr>
      <vt:lpstr>hojaPOATipos de indicadores</vt:lpstr>
      <vt:lpstr>Anexo-1 Ruta de Trabajo </vt:lpstr>
      <vt:lpstr>Anexo-3 CRITERIOSPONDERACIÓN</vt:lpstr>
      <vt:lpstr>'Anexo-3 CRITERIOSPONDERACIÓN'!Área_de_impresión</vt:lpstr>
      <vt:lpstr>'SPPD-01 Mandatos '!Área_de_impresión</vt:lpstr>
      <vt:lpstr>'SPPD-02 AnalisisPolíticas'!Área_de_impresión</vt:lpstr>
      <vt:lpstr>'SPPD-04  Ident. Prior. de Prob.'!Área_de_impresión</vt:lpstr>
      <vt:lpstr>'SPPD-05 Población'!Área_de_impresión</vt:lpstr>
      <vt:lpstr>'SPPD-06 Evidencias'!Área_de_impresión</vt:lpstr>
      <vt:lpstr>'SPPD-10 FODA'!Área_de_impresión</vt:lpstr>
      <vt:lpstr>'SPPD-11 Análisis de Actores'!Área_de_impresión</vt:lpstr>
      <vt:lpstr>'SPPD-15PROG. MENS PROD.SUBP ACC'!Área_de_impresión</vt:lpstr>
      <vt:lpstr>'SPPD-7 Matriz PEI'!Área_de_impresión</vt:lpstr>
      <vt:lpstr>'SPPD-9 Visión, Misión, Valores'!Área_de_impresión</vt:lpstr>
      <vt:lpstr>'SPPD-04  Ident. Prior. de Prob.'!OLE_LINK5</vt:lpstr>
      <vt:lpstr>'Anexo-1 Ruta de Trabajo '!Títulos_a_imprimir</vt:lpstr>
      <vt:lpstr>'SPPD-04  Ident. Prior. de Prob.'!Títulos_a_imprimir</vt:lpstr>
      <vt:lpstr>'SPPD-15PROG. MENS PROD.SUBP ACC'!Títulos_a_imprimir</vt:lpstr>
    </vt:vector>
  </TitlesOfParts>
  <Manager/>
  <Company>SEGEPLAN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y Edvan</dc:creator>
  <cp:keywords/>
  <dc:description/>
  <cp:lastModifiedBy>Mirza Maciel Mejia Callejas</cp:lastModifiedBy>
  <cp:revision/>
  <cp:lastPrinted>2022-02-15T23:22:09Z</cp:lastPrinted>
  <dcterms:created xsi:type="dcterms:W3CDTF">2009-04-07T15:58:13Z</dcterms:created>
  <dcterms:modified xsi:type="dcterms:W3CDTF">2022-02-15T23:22:22Z</dcterms:modified>
  <cp:category/>
  <cp:contentStatus/>
</cp:coreProperties>
</file>