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ZZDccelk4wbllIrfkABoJhlJ72ZnXi+JnhbvZNwYTevqABcB5E2r3YMJq8Jk5qdoj1BaG8tKrv8TDCgDC3PuCQ==" workbookSaltValue="lRzyLkQRJ1Azd5CfEGKr0A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O15" i="1"/>
  <c r="N15" i="1" l="1"/>
  <c r="M15" i="1"/>
  <c r="K15" i="1"/>
  <c r="O14" i="1" l="1"/>
  <c r="P14" i="1"/>
  <c r="Q14" i="1"/>
  <c r="R14" i="1"/>
  <c r="U14" i="1" l="1"/>
  <c r="V14" i="1" s="1"/>
  <c r="T19" i="1" l="1"/>
  <c r="S19" i="1"/>
  <c r="N19" i="1"/>
  <c r="M19" i="1"/>
  <c r="L19" i="1"/>
  <c r="K19" i="1"/>
  <c r="R18" i="1"/>
  <c r="Q18" i="1"/>
  <c r="P18" i="1"/>
  <c r="O18" i="1"/>
  <c r="R17" i="1"/>
  <c r="Q17" i="1"/>
  <c r="P17" i="1"/>
  <c r="R16" i="1"/>
  <c r="Q16" i="1"/>
  <c r="P16" i="1"/>
  <c r="O16" i="1"/>
  <c r="R15" i="1"/>
  <c r="Q15" i="1"/>
  <c r="P15" i="1"/>
  <c r="R13" i="1"/>
  <c r="Q13" i="1"/>
  <c r="P13" i="1"/>
  <c r="O13" i="1"/>
  <c r="U17" i="1" l="1"/>
  <c r="V17" i="1" s="1"/>
  <c r="U18" i="1"/>
  <c r="V18" i="1" s="1"/>
  <c r="U15" i="1"/>
  <c r="V15" i="1" s="1"/>
  <c r="P19" i="1"/>
  <c r="U16" i="1"/>
  <c r="V16" i="1" s="1"/>
  <c r="Q19" i="1"/>
  <c r="R19" i="1"/>
  <c r="O19" i="1"/>
  <c r="U13" i="1"/>
  <c r="U19" i="1" l="1"/>
  <c r="V13" i="1"/>
</calcChain>
</file>

<file path=xl/sharedStrings.xml><?xml version="1.0" encoding="utf-8"?>
<sst xmlns="http://schemas.openxmlformats.org/spreadsheetml/2006/main" count="57" uniqueCount="53">
  <si>
    <t xml:space="preserve"> </t>
  </si>
  <si>
    <t>AUTORIDAD PARA EL MANEJO SUSTENTABLE DE LA CUENCA Y DEL LAGO DE AMATITLÁN
NOMINA DE SUELDOS PERSONAL CONTRATADO BAJO EL  RENGLÓN 021 "PERSONAL SUPERNUMERARIO"  
CORRESPONDIENTE A JUNIO 2022</t>
  </si>
  <si>
    <t>No.</t>
  </si>
  <si>
    <t>CODIGO EMPLEADO</t>
  </si>
  <si>
    <t>PUESTO</t>
  </si>
  <si>
    <t>NIT</t>
  </si>
  <si>
    <t>NOMBRE</t>
  </si>
  <si>
    <t>Puesto Oficial</t>
  </si>
  <si>
    <t>Fecha de
Ingreso</t>
  </si>
  <si>
    <t>Fecha de 
Ingreso</t>
  </si>
  <si>
    <t>Devengado Mensual</t>
  </si>
  <si>
    <t>Total Devengado Mensual</t>
  </si>
  <si>
    <t>Deducciones</t>
  </si>
  <si>
    <t>Total
Deducciones</t>
  </si>
  <si>
    <t>Líquido</t>
  </si>
  <si>
    <t>Número de
Cuenta</t>
  </si>
  <si>
    <t>Renglón 021</t>
  </si>
  <si>
    <t>Renglón 026</t>
  </si>
  <si>
    <t>Renglón 027</t>
  </si>
  <si>
    <t>CUENTA MONETARIA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</si>
  <si>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</si>
  <si>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</si>
  <si>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</si>
  <si>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</si>
  <si>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</si>
  <si>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</si>
  <si>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</si>
  <si>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</si>
  <si>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</si>
  <si>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</si>
  <si>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Jenniffer Rossana Díaz Contreras 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</si>
  <si>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</si>
  <si>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</si>
  <si>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</si>
  <si>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</si>
  <si>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</si>
  <si>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</si>
  <si>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</si>
  <si>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</si>
  <si>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</si>
  <si>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</si>
  <si>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 xml:space="preserve">Sub totales </t>
  </si>
  <si>
    <t xml:space="preserve">Total 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</si>
  <si>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</si>
  <si>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</si>
  <si>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</si>
  <si>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</si>
  <si>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</si>
  <si>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</si>
  <si>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</si>
  <si>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1/1</t>
  </si>
  <si>
    <t>CÓDIGO DE EMPLEADO</t>
  </si>
  <si>
    <t> 9901536147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</si>
</sst>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0" fontId="3" fillId="5" borderId="1" xfId="2" applyFont="1" applyFill="1" applyBorder="1" applyAlignment="1">
      <alignment horizontal="left" vertical="center" wrapText="1"/>
    </xf>
    <xf numFmtId="0" fontId="3" fillId="5" borderId="1" xfId="2" applyNumberFormat="1" applyFont="1" applyFill="1" applyBorder="1" applyAlignment="1">
      <alignment vertical="center"/>
    </xf>
    <xf numFmtId="0" fontId="3" fillId="5" borderId="1" xfId="2" applyNumberFormat="1" applyFont="1" applyFill="1" applyBorder="1" applyAlignment="1">
      <alignment vertical="center" wrapText="1"/>
    </xf>
    <xf numFmtId="0" fontId="4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3" fillId="5" borderId="0" xfId="2" applyFont="1" applyFill="1" applyAlignment="1">
      <alignment vertical="center"/>
    </xf>
    <xf numFmtId="0" fontId="3" fillId="5" borderId="1" xfId="2" applyFont="1" applyFill="1" applyBorder="1" applyAlignment="1">
      <alignment horizontal="center" vertical="center" wrapText="1"/>
    </xf>
    <xf numFmtId="49" fontId="3" fillId="5" borderId="9" xfId="2" applyNumberFormat="1" applyFont="1" applyFill="1" applyBorder="1" applyAlignment="1">
      <alignment horizontal="center" vertical="center" wrapText="1"/>
    </xf>
    <xf numFmtId="0" fontId="3" fillId="5" borderId="9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14" fontId="3" fillId="5" borderId="8" xfId="2" applyNumberFormat="1" applyFont="1" applyFill="1" applyBorder="1" applyAlignment="1">
      <alignment horizontal="center" vertical="center" wrapText="1"/>
    </xf>
    <xf numFmtId="164" fontId="3" fillId="5" borderId="1" xfId="2" applyNumberFormat="1" applyFont="1" applyFill="1" applyBorder="1" applyAlignment="1">
      <alignment horizontal="center" vertical="center" wrapText="1"/>
    </xf>
    <xf numFmtId="164" fontId="3" fillId="5" borderId="8" xfId="2" applyNumberFormat="1" applyFont="1" applyFill="1" applyBorder="1" applyAlignment="1">
      <alignment horizontal="center" vertical="center" wrapText="1"/>
    </xf>
    <xf numFmtId="164" fontId="3" fillId="5" borderId="4" xfId="2" applyNumberFormat="1" applyFont="1" applyFill="1" applyBorder="1" applyAlignment="1">
      <alignment horizontal="center" vertical="center" wrapText="1"/>
    </xf>
    <xf numFmtId="164" fontId="5" fillId="2" borderId="8" xfId="2" applyNumberFormat="1" applyFont="1" applyFill="1" applyBorder="1" applyAlignment="1">
      <alignment horizontal="center" vertical="center" wrapText="1"/>
    </xf>
    <xf numFmtId="164" fontId="3" fillId="5" borderId="5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49" fontId="3" fillId="5" borderId="4" xfId="2" applyNumberFormat="1" applyFont="1" applyFill="1" applyBorder="1" applyAlignment="1">
      <alignment horizontal="center" vertical="center"/>
    </xf>
    <xf numFmtId="0" fontId="3" fillId="5" borderId="4" xfId="2" applyNumberFormat="1" applyFont="1" applyFill="1" applyBorder="1" applyAlignment="1">
      <alignment horizontal="center" vertical="center"/>
    </xf>
    <xf numFmtId="14" fontId="3" fillId="5" borderId="1" xfId="2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left" vertical="center"/>
    </xf>
    <xf numFmtId="0" fontId="3" fillId="5" borderId="3" xfId="0" applyNumberFormat="1" applyFont="1" applyFill="1" applyBorder="1" applyAlignment="1">
      <alignment horizontal="center" vertical="center" wrapText="1"/>
    </xf>
    <xf numFmtId="14" fontId="3" fillId="5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3" borderId="10" xfId="2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64" fontId="5" fillId="3" borderId="11" xfId="2" applyNumberFormat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49" fontId="5" fillId="0" borderId="0" xfId="2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  <xf numFmtId="44" fontId="4" fillId="0" borderId="0" xfId="1" applyFont="1"/>
    <xf numFmtId="44" fontId="4" fillId="0" borderId="0" xfId="0" applyNumberFormat="1" applyFont="1"/>
    <xf numFmtId="164" fontId="4" fillId="0" borderId="0" xfId="0" applyNumberFormat="1" applyFont="1"/>
    <xf numFmtId="164" fontId="3" fillId="5" borderId="8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4" xfId="1" applyNumberFormat="1" applyFont="1" applyFill="1" applyBorder="1" applyAlignment="1">
      <alignment vertical="center"/>
    </xf>
    <xf numFmtId="164" fontId="5" fillId="3" borderId="8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0" fillId="0" borderId="0" xfId="0" applyNumberFormat="1"/>
    <xf numFmtId="44" fontId="5" fillId="0" borderId="0" xfId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2" applyNumberFormat="1" applyFont="1" applyFill="1" applyBorder="1" applyAlignment="1">
      <alignment horizontal="left" vertical="center"/>
    </xf>
    <xf numFmtId="0" fontId="3" fillId="5" borderId="1" xfId="2" applyFont="1" applyFill="1" applyBorder="1" applyAlignment="1">
      <alignment horizontal="left" vertical="center"/>
    </xf>
    <xf numFmtId="0" fontId="6" fillId="0" borderId="0" xfId="3" applyFont="1" applyFill="1" applyAlignment="1">
      <alignment horizontal="right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12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1121173</xdr:colOff>
      <xdr:row>0</xdr:row>
      <xdr:rowOff>0</xdr:rowOff>
    </xdr:from>
    <xdr:to>
      <xdr:col>16</xdr:col>
      <xdr:colOff>195023</xdr:colOff>
      <xdr:row>4</xdr:row>
      <xdr:rowOff>114097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298" y="0"/>
          <a:ext cx="3641328" cy="98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zoomScale="89" zoomScaleNormal="89" workbookViewId="0">
      <selection activeCell="B6" sqref="B6:V6"/>
    </sheetView>
  </sheetViews>
  <sheetFormatPr baseColWidth="10" defaultColWidth="9" defaultRowHeight="17.25" x14ac:dyDescent="0.35"/>
  <cols>
    <col min="1" max="1" width="2" customWidth="1"/>
    <col min="2" max="2" width="4.625" customWidth="1"/>
    <col min="3" max="3" width="18.875" hidden="1" customWidth="1"/>
    <col min="4" max="4" width="12.875" hidden="1" customWidth="1"/>
    <col min="5" max="5" width="11.75" hidden="1" customWidth="1"/>
    <col min="6" max="6" width="10.625" hidden="1" customWidth="1"/>
    <col min="7" max="7" width="28.625" customWidth="1"/>
    <col min="8" max="8" width="22.5" customWidth="1"/>
    <col min="9" max="9" width="0.125" hidden="1" customWidth="1"/>
    <col min="10" max="10" width="12.25" hidden="1" customWidth="1"/>
    <col min="11" max="11" width="14.75" customWidth="1"/>
    <col min="12" max="12" width="11.625" customWidth="1"/>
    <col min="13" max="13" width="14" customWidth="1"/>
    <col min="14" max="14" width="14.5" customWidth="1"/>
    <col min="15" max="15" width="15.5" customWidth="1"/>
    <col min="16" max="16" width="15.25" customWidth="1"/>
    <col min="17" max="17" width="14.625" customWidth="1"/>
    <col min="18" max="18" width="13.75" customWidth="1"/>
    <col min="19" max="19" width="13.625" customWidth="1"/>
    <col min="20" max="20" width="13.125" customWidth="1"/>
    <col min="21" max="21" width="12.75" customWidth="1"/>
    <col min="22" max="22" width="14.375" customWidth="1"/>
    <col min="23" max="23" width="9" hidden="1" customWidth="1"/>
    <col min="26" max="26" width="12.375" customWidth="1"/>
  </cols>
  <sheetData>
    <row r="1" spans="1:26" x14ac:dyDescent="0.35">
      <c r="A1" s="6"/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  <c r="R1" s="6"/>
      <c r="S1" s="6" t="s">
        <v>0</v>
      </c>
      <c r="T1" s="6"/>
      <c r="U1" s="6"/>
      <c r="V1" s="6"/>
      <c r="W1" s="6"/>
      <c r="X1" s="5"/>
    </row>
    <row r="2" spans="1:26" x14ac:dyDescent="0.35">
      <c r="A2" s="6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5"/>
    </row>
    <row r="3" spans="1:26" x14ac:dyDescent="0.35">
      <c r="A3" s="6"/>
      <c r="B3" s="6"/>
      <c r="C3" s="6"/>
      <c r="D3" s="6"/>
      <c r="E3" s="6"/>
      <c r="F3" s="6"/>
      <c r="G3" s="6"/>
      <c r="H3" s="6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</row>
    <row r="4" spans="1:26" x14ac:dyDescent="0.35">
      <c r="A4" s="6"/>
      <c r="B4" s="6"/>
      <c r="C4" s="6"/>
      <c r="D4" s="6"/>
      <c r="E4" s="6"/>
      <c r="F4" s="6"/>
      <c r="G4" s="6"/>
      <c r="H4" s="6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</row>
    <row r="5" spans="1:26" x14ac:dyDescent="0.3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5"/>
    </row>
    <row r="6" spans="1:26" s="1" customFormat="1" ht="59.25" customHeight="1" x14ac:dyDescent="0.35">
      <c r="A6" s="9"/>
      <c r="B6" s="98" t="s">
        <v>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0"/>
      <c r="X6" s="52"/>
    </row>
    <row r="7" spans="1:26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5"/>
    </row>
    <row r="8" spans="1:26" x14ac:dyDescent="0.35">
      <c r="A8" s="11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5"/>
    </row>
    <row r="9" spans="1:26" x14ac:dyDescent="0.35">
      <c r="A9" s="6"/>
      <c r="B9" s="100" t="s">
        <v>2</v>
      </c>
      <c r="C9" s="88" t="s">
        <v>3</v>
      </c>
      <c r="D9" s="102" t="s">
        <v>4</v>
      </c>
      <c r="E9" s="84" t="s">
        <v>5</v>
      </c>
      <c r="F9" s="88" t="s">
        <v>51</v>
      </c>
      <c r="G9" s="88" t="s">
        <v>6</v>
      </c>
      <c r="H9" s="105" t="s">
        <v>7</v>
      </c>
      <c r="I9" s="88" t="s">
        <v>8</v>
      </c>
      <c r="J9" s="84" t="s">
        <v>9</v>
      </c>
      <c r="K9" s="92" t="s">
        <v>10</v>
      </c>
      <c r="L9" s="93"/>
      <c r="M9" s="93"/>
      <c r="N9" s="93"/>
      <c r="O9" s="94" t="s">
        <v>11</v>
      </c>
      <c r="P9" s="92" t="s">
        <v>12</v>
      </c>
      <c r="Q9" s="93"/>
      <c r="R9" s="93"/>
      <c r="S9" s="93"/>
      <c r="T9" s="93"/>
      <c r="U9" s="84" t="s">
        <v>13</v>
      </c>
      <c r="V9" s="108" t="s">
        <v>14</v>
      </c>
      <c r="W9" s="109" t="s">
        <v>15</v>
      </c>
      <c r="X9" s="5"/>
    </row>
    <row r="10" spans="1:26" x14ac:dyDescent="0.35">
      <c r="A10" s="6"/>
      <c r="B10" s="100"/>
      <c r="C10" s="97"/>
      <c r="D10" s="103"/>
      <c r="E10" s="84"/>
      <c r="F10" s="97"/>
      <c r="G10" s="97"/>
      <c r="H10" s="106"/>
      <c r="I10" s="97"/>
      <c r="J10" s="84"/>
      <c r="K10" s="14" t="s">
        <v>16</v>
      </c>
      <c r="L10" s="15" t="s">
        <v>17</v>
      </c>
      <c r="M10" s="100" t="s">
        <v>18</v>
      </c>
      <c r="N10" s="92"/>
      <c r="O10" s="95"/>
      <c r="P10" s="14">
        <v>118</v>
      </c>
      <c r="Q10" s="14">
        <v>202</v>
      </c>
      <c r="R10" s="14">
        <v>201</v>
      </c>
      <c r="S10" s="14">
        <v>102</v>
      </c>
      <c r="T10" s="16">
        <v>203</v>
      </c>
      <c r="U10" s="84"/>
      <c r="V10" s="108"/>
      <c r="W10" s="109" t="s">
        <v>19</v>
      </c>
      <c r="X10" s="5"/>
    </row>
    <row r="11" spans="1:26" x14ac:dyDescent="0.35">
      <c r="A11" s="6"/>
      <c r="B11" s="101"/>
      <c r="C11" s="97"/>
      <c r="D11" s="103"/>
      <c r="E11" s="87"/>
      <c r="F11" s="97"/>
      <c r="G11" s="97"/>
      <c r="H11" s="106"/>
      <c r="I11" s="97"/>
      <c r="J11" s="84"/>
      <c r="K11" s="84" t="s">
        <v>20</v>
      </c>
      <c r="L11" s="88" t="s">
        <v>21</v>
      </c>
      <c r="M11" s="84" t="s">
        <v>22</v>
      </c>
      <c r="N11" s="85" t="s">
        <v>23</v>
      </c>
      <c r="O11" s="95"/>
      <c r="P11" s="84" t="s">
        <v>24</v>
      </c>
      <c r="Q11" s="84" t="s">
        <v>25</v>
      </c>
      <c r="R11" s="85" t="s">
        <v>26</v>
      </c>
      <c r="S11" s="88" t="s">
        <v>27</v>
      </c>
      <c r="T11" s="90" t="s">
        <v>28</v>
      </c>
      <c r="U11" s="84"/>
      <c r="V11" s="108"/>
      <c r="W11" s="109"/>
      <c r="X11" s="5"/>
    </row>
    <row r="12" spans="1:26" x14ac:dyDescent="0.35">
      <c r="A12" s="6"/>
      <c r="B12" s="101"/>
      <c r="C12" s="89"/>
      <c r="D12" s="104"/>
      <c r="E12" s="87"/>
      <c r="F12" s="89"/>
      <c r="G12" s="89"/>
      <c r="H12" s="107"/>
      <c r="I12" s="89"/>
      <c r="J12" s="84"/>
      <c r="K12" s="87"/>
      <c r="L12" s="89"/>
      <c r="M12" s="87">
        <v>26</v>
      </c>
      <c r="N12" s="86">
        <v>27</v>
      </c>
      <c r="O12" s="96"/>
      <c r="P12" s="87" t="s">
        <v>29</v>
      </c>
      <c r="Q12" s="87">
        <v>26</v>
      </c>
      <c r="R12" s="86">
        <v>27</v>
      </c>
      <c r="S12" s="89"/>
      <c r="T12" s="91"/>
      <c r="U12" s="84"/>
      <c r="V12" s="108"/>
      <c r="W12" s="109"/>
      <c r="X12" s="5"/>
    </row>
    <row r="13" spans="1:26" x14ac:dyDescent="0.35">
      <c r="A13" s="17"/>
      <c r="B13" s="18">
        <v>1</v>
      </c>
      <c r="C13" s="19"/>
      <c r="D13" s="20">
        <v>775401</v>
      </c>
      <c r="E13" s="21"/>
      <c r="F13" s="68">
        <v>9901475906</v>
      </c>
      <c r="G13" s="2" t="s">
        <v>30</v>
      </c>
      <c r="H13" s="2" t="s">
        <v>31</v>
      </c>
      <c r="I13" s="22">
        <v>44203</v>
      </c>
      <c r="J13" s="36">
        <v>43466</v>
      </c>
      <c r="K13" s="23">
        <v>8700</v>
      </c>
      <c r="L13" s="24">
        <v>0</v>
      </c>
      <c r="M13" s="23">
        <v>2000</v>
      </c>
      <c r="N13" s="25">
        <v>250</v>
      </c>
      <c r="O13" s="26">
        <f>K13+M13+N13</f>
        <v>10950</v>
      </c>
      <c r="P13" s="23">
        <f>(K13+M13)*15%</f>
        <v>1605</v>
      </c>
      <c r="Q13" s="23">
        <f>(K13+M13)*1.344%</f>
        <v>143.80799999999999</v>
      </c>
      <c r="R13" s="25">
        <f>(K13+M13)*3%</f>
        <v>321</v>
      </c>
      <c r="S13" s="24">
        <v>0</v>
      </c>
      <c r="T13" s="27">
        <v>249.99</v>
      </c>
      <c r="U13" s="23">
        <f t="shared" ref="U13:U18" si="0">SUM(P13:T13)</f>
        <v>2319.7979999999998</v>
      </c>
      <c r="V13" s="28">
        <f t="shared" ref="V13:V18" si="1">O13-U13</f>
        <v>8630.2020000000011</v>
      </c>
      <c r="W13" s="29"/>
      <c r="X13" s="5"/>
    </row>
    <row r="14" spans="1:26" ht="18.75" customHeight="1" x14ac:dyDescent="0.35">
      <c r="A14" s="17"/>
      <c r="B14" s="18">
        <v>2</v>
      </c>
      <c r="C14" s="19"/>
      <c r="D14" s="20">
        <v>775402</v>
      </c>
      <c r="E14" s="21"/>
      <c r="F14" s="69" t="s">
        <v>52</v>
      </c>
      <c r="G14" s="71" t="s">
        <v>32</v>
      </c>
      <c r="H14" s="2" t="s">
        <v>33</v>
      </c>
      <c r="I14" s="22">
        <v>44502</v>
      </c>
      <c r="J14" s="36">
        <v>44197</v>
      </c>
      <c r="K14" s="23">
        <v>8200</v>
      </c>
      <c r="L14" s="24">
        <v>0</v>
      </c>
      <c r="M14" s="23">
        <v>2000</v>
      </c>
      <c r="N14" s="25">
        <v>250</v>
      </c>
      <c r="O14" s="26">
        <f>K14+M14+N14</f>
        <v>10450</v>
      </c>
      <c r="P14" s="23">
        <f t="shared" ref="P14" si="2">(K14+M14)*15%</f>
        <v>1530</v>
      </c>
      <c r="Q14" s="23">
        <f t="shared" ref="Q14:Q18" si="3">(K14+M14)*1.344%</f>
        <v>137.08799999999999</v>
      </c>
      <c r="R14" s="25">
        <f t="shared" ref="R14:R18" si="4">(K14+M14)*3%</f>
        <v>306</v>
      </c>
      <c r="S14" s="56">
        <v>0</v>
      </c>
      <c r="T14" s="57">
        <v>218.2</v>
      </c>
      <c r="U14" s="23">
        <f t="shared" si="0"/>
        <v>2191.288</v>
      </c>
      <c r="V14" s="28">
        <f t="shared" si="1"/>
        <v>8258.7119999999995</v>
      </c>
      <c r="W14" s="29"/>
      <c r="X14" s="5"/>
    </row>
    <row r="15" spans="1:26" x14ac:dyDescent="0.35">
      <c r="A15" s="17"/>
      <c r="B15" s="18">
        <v>3</v>
      </c>
      <c r="C15" s="30">
        <v>990091724</v>
      </c>
      <c r="D15" s="31">
        <v>775400</v>
      </c>
      <c r="E15" s="31">
        <v>109728971</v>
      </c>
      <c r="F15" s="68">
        <v>9901550162</v>
      </c>
      <c r="G15" s="3" t="s">
        <v>34</v>
      </c>
      <c r="H15" s="70" t="s">
        <v>47</v>
      </c>
      <c r="I15" s="22">
        <v>44685</v>
      </c>
      <c r="J15" s="32">
        <v>44685</v>
      </c>
      <c r="K15" s="58">
        <f>(5300)+5300/31*28</f>
        <v>10087.096774193549</v>
      </c>
      <c r="L15" s="24">
        <v>0</v>
      </c>
      <c r="M15" s="58">
        <f>(2000)+2000/31*28</f>
        <v>3806.4516129032259</v>
      </c>
      <c r="N15" s="25">
        <f>(250)+250/31*28</f>
        <v>475.80645161290323</v>
      </c>
      <c r="O15" s="59">
        <f>SUM(K15:N15)+0.01</f>
        <v>14369.364838709678</v>
      </c>
      <c r="P15" s="23">
        <f>(K15+M15)*13%</f>
        <v>1806.1612903225807</v>
      </c>
      <c r="Q15" s="23">
        <f t="shared" si="3"/>
        <v>186.72929032258065</v>
      </c>
      <c r="R15" s="25">
        <f t="shared" si="4"/>
        <v>416.80645161290323</v>
      </c>
      <c r="S15" s="60">
        <v>0</v>
      </c>
      <c r="T15" s="61">
        <v>75</v>
      </c>
      <c r="U15" s="58">
        <f t="shared" si="0"/>
        <v>2484.6970322580646</v>
      </c>
      <c r="V15" s="28">
        <f t="shared" si="1"/>
        <v>11884.667806451613</v>
      </c>
      <c r="W15" s="33"/>
      <c r="X15" s="5"/>
      <c r="Z15" s="64"/>
    </row>
    <row r="16" spans="1:26" x14ac:dyDescent="0.35">
      <c r="A16" s="17"/>
      <c r="B16" s="18">
        <v>4</v>
      </c>
      <c r="C16" s="30">
        <v>9901227385</v>
      </c>
      <c r="D16" s="31">
        <v>1036787</v>
      </c>
      <c r="E16" s="31">
        <v>26424169</v>
      </c>
      <c r="F16" s="68">
        <v>9901227385</v>
      </c>
      <c r="G16" s="3" t="s">
        <v>35</v>
      </c>
      <c r="H16" s="34" t="s">
        <v>36</v>
      </c>
      <c r="I16" s="22">
        <v>44203</v>
      </c>
      <c r="J16" s="32">
        <v>42128</v>
      </c>
      <c r="K16" s="58">
        <v>3000</v>
      </c>
      <c r="L16" s="24">
        <v>0</v>
      </c>
      <c r="M16" s="58">
        <v>1500</v>
      </c>
      <c r="N16" s="25">
        <v>250</v>
      </c>
      <c r="O16" s="59">
        <f>K16+M16+N16</f>
        <v>4750</v>
      </c>
      <c r="P16" s="23">
        <f>(K16+M16)*12%</f>
        <v>540</v>
      </c>
      <c r="Q16" s="23">
        <f t="shared" si="3"/>
        <v>60.480000000000004</v>
      </c>
      <c r="R16" s="25">
        <f t="shared" si="4"/>
        <v>135</v>
      </c>
      <c r="S16" s="60">
        <v>0</v>
      </c>
      <c r="T16" s="61">
        <v>26.63</v>
      </c>
      <c r="U16" s="58">
        <f t="shared" si="0"/>
        <v>762.11</v>
      </c>
      <c r="V16" s="28">
        <f t="shared" si="1"/>
        <v>3987.89</v>
      </c>
      <c r="W16" s="33">
        <v>3164068218</v>
      </c>
      <c r="X16" s="5"/>
    </row>
    <row r="17" spans="1:24" x14ac:dyDescent="0.35">
      <c r="A17" s="17"/>
      <c r="B17" s="18">
        <v>5</v>
      </c>
      <c r="C17" s="30"/>
      <c r="D17" s="31">
        <v>1036788</v>
      </c>
      <c r="E17" s="31"/>
      <c r="F17" s="68">
        <v>9901376522</v>
      </c>
      <c r="G17" s="4" t="s">
        <v>37</v>
      </c>
      <c r="H17" s="34" t="s">
        <v>38</v>
      </c>
      <c r="I17" s="22">
        <v>44203</v>
      </c>
      <c r="J17" s="32">
        <v>42740</v>
      </c>
      <c r="K17" s="58">
        <v>3000</v>
      </c>
      <c r="L17" s="24">
        <v>0</v>
      </c>
      <c r="M17" s="58">
        <v>1500</v>
      </c>
      <c r="N17" s="25">
        <v>250</v>
      </c>
      <c r="O17" s="59">
        <v>4750</v>
      </c>
      <c r="P17" s="23">
        <f t="shared" ref="P17:P18" si="5">(K17+M17)*12%</f>
        <v>540</v>
      </c>
      <c r="Q17" s="23">
        <f t="shared" si="3"/>
        <v>60.480000000000004</v>
      </c>
      <c r="R17" s="25">
        <f t="shared" si="4"/>
        <v>135</v>
      </c>
      <c r="S17" s="60">
        <v>0</v>
      </c>
      <c r="T17" s="61">
        <v>26.63</v>
      </c>
      <c r="U17" s="58">
        <f t="shared" si="0"/>
        <v>762.11</v>
      </c>
      <c r="V17" s="28">
        <f t="shared" si="1"/>
        <v>3987.89</v>
      </c>
      <c r="W17" s="35"/>
      <c r="X17" s="5"/>
    </row>
    <row r="18" spans="1:24" x14ac:dyDescent="0.35">
      <c r="A18" s="17"/>
      <c r="B18" s="18">
        <v>6</v>
      </c>
      <c r="C18" s="30">
        <v>9901349724</v>
      </c>
      <c r="D18" s="31">
        <v>775403</v>
      </c>
      <c r="E18" s="31"/>
      <c r="F18" s="68">
        <v>9901513982</v>
      </c>
      <c r="G18" s="3" t="s">
        <v>39</v>
      </c>
      <c r="H18" s="34" t="s">
        <v>40</v>
      </c>
      <c r="I18" s="22">
        <v>44343</v>
      </c>
      <c r="J18" s="32">
        <v>44197</v>
      </c>
      <c r="K18" s="58">
        <v>3500</v>
      </c>
      <c r="L18" s="24">
        <v>0</v>
      </c>
      <c r="M18" s="58">
        <v>1500</v>
      </c>
      <c r="N18" s="25">
        <v>250</v>
      </c>
      <c r="O18" s="59">
        <f>SUM(K18:N18)</f>
        <v>5250</v>
      </c>
      <c r="P18" s="23">
        <f t="shared" si="5"/>
        <v>600</v>
      </c>
      <c r="Q18" s="23">
        <f t="shared" si="3"/>
        <v>67.2</v>
      </c>
      <c r="R18" s="25">
        <f t="shared" si="4"/>
        <v>150</v>
      </c>
      <c r="S18" s="60">
        <v>1216.17</v>
      </c>
      <c r="T18" s="61">
        <v>24.4</v>
      </c>
      <c r="U18" s="58">
        <f t="shared" si="0"/>
        <v>2057.77</v>
      </c>
      <c r="V18" s="28">
        <f t="shared" si="1"/>
        <v>3192.23</v>
      </c>
      <c r="W18" s="35"/>
      <c r="X18" s="5"/>
    </row>
    <row r="19" spans="1:24" x14ac:dyDescent="0.35">
      <c r="A19" s="11"/>
      <c r="B19" s="37"/>
      <c r="C19" s="37"/>
      <c r="D19" s="37"/>
      <c r="E19" s="37"/>
      <c r="F19" s="37"/>
      <c r="G19" s="38"/>
      <c r="H19" s="39" t="s">
        <v>41</v>
      </c>
      <c r="I19" s="80"/>
      <c r="J19" s="80"/>
      <c r="K19" s="62">
        <f t="shared" ref="K19:U19" si="6">SUM(K13:K18)</f>
        <v>36487.096774193546</v>
      </c>
      <c r="L19" s="62">
        <f t="shared" si="6"/>
        <v>0</v>
      </c>
      <c r="M19" s="62">
        <f t="shared" si="6"/>
        <v>12306.451612903225</v>
      </c>
      <c r="N19" s="62">
        <f t="shared" si="6"/>
        <v>1725.8064516129032</v>
      </c>
      <c r="O19" s="62">
        <f t="shared" si="6"/>
        <v>50519.364838709676</v>
      </c>
      <c r="P19" s="62">
        <f t="shared" si="6"/>
        <v>6621.1612903225805</v>
      </c>
      <c r="Q19" s="62">
        <f t="shared" si="6"/>
        <v>655.78529032258064</v>
      </c>
      <c r="R19" s="62">
        <f t="shared" si="6"/>
        <v>1463.8064516129032</v>
      </c>
      <c r="S19" s="62">
        <f t="shared" si="6"/>
        <v>1216.17</v>
      </c>
      <c r="T19" s="62">
        <f t="shared" si="6"/>
        <v>620.85</v>
      </c>
      <c r="U19" s="62">
        <f t="shared" si="6"/>
        <v>10577.773032258065</v>
      </c>
      <c r="V19" s="62"/>
      <c r="W19" s="11"/>
      <c r="X19" s="5"/>
    </row>
    <row r="20" spans="1:24" x14ac:dyDescent="0.35">
      <c r="A20" s="11"/>
      <c r="B20" s="11"/>
      <c r="C20" s="11"/>
      <c r="D20" s="11"/>
      <c r="E20" s="11"/>
      <c r="F20" s="11"/>
      <c r="G20" s="40"/>
      <c r="H20" s="40"/>
      <c r="I20" s="40"/>
      <c r="J20" s="40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11"/>
      <c r="X20" s="5"/>
    </row>
    <row r="21" spans="1:24" ht="18" thickBot="1" x14ac:dyDescent="0.4">
      <c r="A21" s="11"/>
      <c r="B21" s="11"/>
      <c r="C21" s="11"/>
      <c r="D21" s="11"/>
      <c r="E21" s="11"/>
      <c r="F21" s="11"/>
      <c r="G21" s="42"/>
      <c r="H21" s="40"/>
      <c r="I21" s="40"/>
      <c r="J21" s="40"/>
      <c r="K21" s="63"/>
      <c r="L21" s="63"/>
      <c r="M21" s="63"/>
      <c r="N21" s="63"/>
      <c r="O21" s="63"/>
      <c r="P21" s="63"/>
      <c r="Q21" s="63"/>
      <c r="R21" s="63"/>
      <c r="S21" s="63"/>
      <c r="T21" s="81" t="s">
        <v>42</v>
      </c>
      <c r="U21" s="81"/>
      <c r="V21" s="43">
        <f>V13+V14+V15+V16+V17+V18-0.01</f>
        <v>39941.581806451613</v>
      </c>
      <c r="W21" s="11"/>
      <c r="X21" s="5"/>
    </row>
    <row r="22" spans="1:24" ht="18" thickTop="1" x14ac:dyDescent="0.35">
      <c r="A22" s="11"/>
      <c r="B22" s="11"/>
      <c r="C22" s="11"/>
      <c r="D22" s="11"/>
      <c r="E22" s="11"/>
      <c r="F22" s="11"/>
      <c r="G22" s="42"/>
      <c r="H22" s="40"/>
      <c r="I22" s="40"/>
      <c r="J22" s="40"/>
      <c r="K22" s="41"/>
      <c r="L22" s="41"/>
      <c r="M22" s="41"/>
      <c r="N22" s="41"/>
      <c r="O22" s="41"/>
      <c r="P22" s="41"/>
      <c r="Q22" s="41"/>
      <c r="R22" s="41"/>
      <c r="S22" s="41"/>
      <c r="T22" s="65"/>
      <c r="U22" s="65"/>
      <c r="V22" s="66"/>
      <c r="W22" s="11"/>
      <c r="X22" s="67"/>
    </row>
    <row r="23" spans="1:24" x14ac:dyDescent="0.35">
      <c r="A23" s="11"/>
      <c r="B23" s="11"/>
      <c r="C23" s="11"/>
      <c r="D23" s="11"/>
      <c r="E23" s="11"/>
      <c r="F23" s="11"/>
      <c r="G23" s="42"/>
      <c r="H23" s="40"/>
      <c r="I23" s="40"/>
      <c r="J23" s="40"/>
      <c r="K23" s="41"/>
      <c r="L23" s="41"/>
      <c r="M23" s="41"/>
      <c r="N23" s="41"/>
      <c r="O23" s="41"/>
      <c r="P23" s="41"/>
      <c r="Q23" s="41"/>
      <c r="R23" s="41"/>
      <c r="S23" s="41"/>
      <c r="T23" s="65"/>
      <c r="U23" s="65"/>
      <c r="V23" s="66"/>
      <c r="W23" s="11"/>
      <c r="X23" s="67"/>
    </row>
    <row r="24" spans="1:24" x14ac:dyDescent="0.35">
      <c r="A24" s="11"/>
      <c r="B24" s="11"/>
      <c r="C24" s="11"/>
      <c r="D24" s="11"/>
      <c r="E24" s="11"/>
      <c r="F24" s="11"/>
      <c r="G24" s="42"/>
      <c r="H24" s="40"/>
      <c r="I24" s="40"/>
      <c r="J24" s="40"/>
      <c r="K24" s="41"/>
      <c r="L24" s="41"/>
      <c r="M24" s="41"/>
      <c r="N24" s="41"/>
      <c r="O24" s="41"/>
      <c r="P24" s="41"/>
      <c r="Q24" s="41"/>
      <c r="R24" s="41"/>
      <c r="S24" s="41"/>
      <c r="T24" s="65"/>
      <c r="U24" s="65"/>
      <c r="V24" s="66"/>
      <c r="W24" s="11"/>
      <c r="X24" s="67"/>
    </row>
    <row r="25" spans="1:24" x14ac:dyDescent="0.35">
      <c r="A25" s="44"/>
      <c r="B25" s="11"/>
      <c r="C25" s="11"/>
      <c r="D25" s="11"/>
      <c r="E25" s="11"/>
      <c r="F25" s="11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46"/>
      <c r="V25" s="44"/>
      <c r="W25" s="44"/>
      <c r="X25" s="67"/>
    </row>
    <row r="26" spans="1:24" x14ac:dyDescent="0.35">
      <c r="A26" s="44"/>
      <c r="B26" s="44"/>
      <c r="C26" s="44"/>
      <c r="D26" s="47" t="s">
        <v>43</v>
      </c>
      <c r="E26" s="47" t="s">
        <v>43</v>
      </c>
      <c r="F26" s="47"/>
      <c r="G26" s="72" t="s">
        <v>43</v>
      </c>
      <c r="H26" s="73"/>
      <c r="I26" s="74"/>
      <c r="J26" s="75"/>
      <c r="K26" s="76"/>
      <c r="L26" s="76"/>
      <c r="M26" s="76"/>
      <c r="N26" s="76"/>
      <c r="O26" s="77"/>
      <c r="P26" s="72"/>
      <c r="Q26" s="74" t="s">
        <v>44</v>
      </c>
      <c r="R26" s="78"/>
      <c r="S26" s="78"/>
      <c r="T26" s="48"/>
      <c r="U26" s="48"/>
      <c r="V26" s="44"/>
      <c r="W26" s="44"/>
      <c r="X26" s="67"/>
    </row>
    <row r="27" spans="1:24" x14ac:dyDescent="0.35">
      <c r="A27" s="44"/>
      <c r="B27" s="49"/>
      <c r="C27" s="49"/>
      <c r="D27" s="49"/>
      <c r="E27" s="49"/>
      <c r="F27" s="49"/>
      <c r="G27" s="75"/>
      <c r="H27" s="75" t="s">
        <v>45</v>
      </c>
      <c r="I27" s="76"/>
      <c r="J27" s="79"/>
      <c r="K27" s="79"/>
      <c r="L27" s="79"/>
      <c r="M27" s="79"/>
      <c r="N27" s="79"/>
      <c r="O27" s="77"/>
      <c r="P27" s="77"/>
      <c r="Q27" s="76"/>
      <c r="R27" s="82" t="s">
        <v>46</v>
      </c>
      <c r="S27" s="82"/>
      <c r="T27" s="48"/>
      <c r="U27" s="48"/>
      <c r="V27" s="44"/>
      <c r="W27" s="44"/>
      <c r="X27" s="5"/>
    </row>
    <row r="28" spans="1:24" x14ac:dyDescent="0.35">
      <c r="A28" s="44"/>
      <c r="B28" s="49"/>
      <c r="C28" s="49"/>
      <c r="D28" s="49"/>
      <c r="E28" s="49"/>
      <c r="F28" s="49"/>
      <c r="G28" s="75"/>
      <c r="H28" s="75" t="s">
        <v>47</v>
      </c>
      <c r="I28" s="76"/>
      <c r="J28" s="79"/>
      <c r="K28" s="79"/>
      <c r="L28" s="79"/>
      <c r="M28" s="79"/>
      <c r="N28" s="79"/>
      <c r="O28" s="77"/>
      <c r="P28" s="77"/>
      <c r="Q28" s="77"/>
      <c r="R28" s="83" t="s">
        <v>48</v>
      </c>
      <c r="S28" s="83"/>
      <c r="T28" s="44"/>
      <c r="U28" s="44"/>
      <c r="V28" s="44"/>
      <c r="W28" s="44"/>
      <c r="X28" s="5"/>
    </row>
    <row r="29" spans="1:24" x14ac:dyDescent="0.35">
      <c r="A29" s="44"/>
      <c r="B29" s="44"/>
      <c r="C29" s="44"/>
      <c r="D29" s="44"/>
      <c r="E29" s="44"/>
      <c r="F29" s="44"/>
      <c r="G29" s="75"/>
      <c r="H29" s="75" t="s">
        <v>49</v>
      </c>
      <c r="I29" s="75"/>
      <c r="J29" s="79"/>
      <c r="K29" s="79"/>
      <c r="L29" s="79"/>
      <c r="M29" s="79"/>
      <c r="N29" s="79"/>
      <c r="O29" s="77"/>
      <c r="P29" s="77"/>
      <c r="Q29" s="76"/>
      <c r="R29" s="79" t="s">
        <v>49</v>
      </c>
      <c r="S29" s="79"/>
      <c r="T29" s="48"/>
      <c r="U29" s="48"/>
      <c r="V29" s="50"/>
      <c r="W29" s="50"/>
      <c r="X29" s="5"/>
    </row>
    <row r="30" spans="1:24" x14ac:dyDescent="0.35">
      <c r="A30" s="44"/>
      <c r="B30" s="44"/>
      <c r="C30" s="44"/>
      <c r="D30" s="44"/>
      <c r="E30" s="44"/>
      <c r="F30" s="44"/>
      <c r="G30" s="50"/>
      <c r="H30" s="50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50"/>
      <c r="V30" s="51" t="s">
        <v>50</v>
      </c>
      <c r="W30" s="50"/>
      <c r="X30" s="5"/>
    </row>
    <row r="31" spans="1:24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3"/>
      <c r="L31" s="53"/>
      <c r="M31" s="53"/>
      <c r="N31" s="53"/>
      <c r="O31" s="53"/>
      <c r="P31" s="5"/>
      <c r="Q31" s="5"/>
      <c r="R31" s="5"/>
      <c r="S31" s="5"/>
      <c r="T31" s="5"/>
      <c r="U31" s="54"/>
      <c r="V31" s="5"/>
      <c r="W31" s="5"/>
      <c r="X31" s="5"/>
    </row>
    <row r="32" spans="1:24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5"/>
      <c r="V32" s="5"/>
      <c r="W32" s="5"/>
      <c r="X32" s="5"/>
    </row>
    <row r="33" spans="1:23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</sheetData>
  <sheetProtection algorithmName="SHA-512" hashValue="LEpeIOs5C/26lKIFMw/V6PcihmSrfco6MgsAuqsN9r33mIojD860od/ZWVaazMcYAHPyxurKzx+NtS/XmsfHkw==" saltValue="jSB/Rh8r4AULIR/EAQU0hA==" spinCount="100000" sheet="1" objects="1" scenarios="1"/>
  <mergeCells count="35">
    <mergeCell ref="F9:F12"/>
    <mergeCell ref="B6:V6"/>
    <mergeCell ref="B8:W8"/>
    <mergeCell ref="B9:B12"/>
    <mergeCell ref="C9:C12"/>
    <mergeCell ref="D9:D12"/>
    <mergeCell ref="E9:E12"/>
    <mergeCell ref="G9:G12"/>
    <mergeCell ref="H9:H12"/>
    <mergeCell ref="I9:I12"/>
    <mergeCell ref="J9:J12"/>
    <mergeCell ref="V9:V12"/>
    <mergeCell ref="W9:W12"/>
    <mergeCell ref="M10:N10"/>
    <mergeCell ref="K11:K12"/>
    <mergeCell ref="L11:L12"/>
    <mergeCell ref="M11:M12"/>
    <mergeCell ref="T11:T12"/>
    <mergeCell ref="K9:N9"/>
    <mergeCell ref="O9:O12"/>
    <mergeCell ref="P9:T9"/>
    <mergeCell ref="U9:U12"/>
    <mergeCell ref="N11:N12"/>
    <mergeCell ref="P11:P12"/>
    <mergeCell ref="Q11:Q12"/>
    <mergeCell ref="R11:R12"/>
    <mergeCell ref="S11:S12"/>
    <mergeCell ref="J29:N29"/>
    <mergeCell ref="I19:J19"/>
    <mergeCell ref="T21:U21"/>
    <mergeCell ref="J27:N27"/>
    <mergeCell ref="J28:N28"/>
    <mergeCell ref="R27:S27"/>
    <mergeCell ref="R28:S28"/>
    <mergeCell ref="R29:S29"/>
  </mergeCells>
  <pageMargins left="0.23622047244094491" right="0.23622047244094491" top="0.74803149606299213" bottom="0.74803149606299213" header="0.31496062992125984" footer="0.31496062992125984"/>
  <pageSetup scale="60" orientation="landscape" r:id="rId1"/>
  <ignoredErrors>
    <ignoredError sqref="O18 M19:N19" formulaRange="1"/>
    <ignoredError sqref="O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2022-07-01T17:29:26Z</dcterms:modified>
</cp:coreProperties>
</file>