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Z:\RRHH-2022\LIBRE ACCESO A LA INFORMACIÓN\ABRIL\"/>
    </mc:Choice>
  </mc:AlternateContent>
  <bookViews>
    <workbookView xWindow="0" yWindow="0" windowWidth="28800" windowHeight="13020"/>
  </bookViews>
  <sheets>
    <sheet name="NOMINA 031" sheetId="1" r:id="rId1"/>
    <sheet name="Hoja1" sheetId="2" r:id="rId2"/>
  </sheets>
  <definedNames>
    <definedName name="_xlnm.Print_Area" localSheetId="0">'NOMINA 031'!$A$3:$V$162</definedName>
    <definedName name="_xlnm.Print_Titles" localSheetId="0">'NOMINA 031'!$8:$13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1" l="1"/>
  <c r="O26" i="1"/>
  <c r="R101" i="1"/>
  <c r="R40" i="1"/>
  <c r="R149" i="1" s="1"/>
  <c r="K26" i="1"/>
  <c r="N26" i="1" l="1"/>
  <c r="P26" i="1" s="1"/>
  <c r="Q26" i="1" l="1"/>
  <c r="T26" i="1" s="1"/>
  <c r="U26" i="1" s="1"/>
  <c r="P166" i="1"/>
  <c r="N141" i="1" l="1"/>
  <c r="Q141" i="1" s="1"/>
  <c r="T141" i="1" s="1"/>
  <c r="M40" i="1"/>
  <c r="N39" i="1"/>
  <c r="N34" i="1" l="1"/>
  <c r="P34" i="1" s="1"/>
  <c r="Q34" i="1" l="1"/>
  <c r="P141" i="1"/>
  <c r="N18" i="1"/>
  <c r="N19" i="1"/>
  <c r="P19" i="1" s="1"/>
  <c r="N20" i="1"/>
  <c r="P20" i="1" s="1"/>
  <c r="N21" i="1"/>
  <c r="Q21" i="1" s="1"/>
  <c r="T21" i="1" s="1"/>
  <c r="N22" i="1"/>
  <c r="P22" i="1" s="1"/>
  <c r="N23" i="1"/>
  <c r="P23" i="1" s="1"/>
  <c r="N24" i="1"/>
  <c r="P24" i="1" s="1"/>
  <c r="N25" i="1"/>
  <c r="P25" i="1" s="1"/>
  <c r="N27" i="1"/>
  <c r="P27" i="1" s="1"/>
  <c r="N28" i="1"/>
  <c r="P28" i="1" s="1"/>
  <c r="N29" i="1"/>
  <c r="P29" i="1" s="1"/>
  <c r="N30" i="1"/>
  <c r="Q30" i="1" s="1"/>
  <c r="T30" i="1" s="1"/>
  <c r="N31" i="1"/>
  <c r="P31" i="1" s="1"/>
  <c r="N32" i="1"/>
  <c r="Q32" i="1" s="1"/>
  <c r="T32" i="1" s="1"/>
  <c r="N33" i="1"/>
  <c r="P33" i="1" s="1"/>
  <c r="N35" i="1"/>
  <c r="P35" i="1" s="1"/>
  <c r="N36" i="1"/>
  <c r="P36" i="1" s="1"/>
  <c r="N37" i="1"/>
  <c r="P37" i="1" s="1"/>
  <c r="N38" i="1"/>
  <c r="P38" i="1" s="1"/>
  <c r="P39" i="1"/>
  <c r="Q39" i="1"/>
  <c r="T39" i="1" s="1"/>
  <c r="N120" i="1"/>
  <c r="P120" i="1" s="1"/>
  <c r="N121" i="1"/>
  <c r="Q121" i="1" s="1"/>
  <c r="T121" i="1" s="1"/>
  <c r="N122" i="1"/>
  <c r="Q122" i="1" s="1"/>
  <c r="T122" i="1" s="1"/>
  <c r="N123" i="1"/>
  <c r="Q123" i="1" s="1"/>
  <c r="T123" i="1" s="1"/>
  <c r="N124" i="1"/>
  <c r="Q124" i="1" s="1"/>
  <c r="T124" i="1" s="1"/>
  <c r="N125" i="1"/>
  <c r="Q125" i="1" s="1"/>
  <c r="T125" i="1" s="1"/>
  <c r="N126" i="1"/>
  <c r="Q126" i="1" s="1"/>
  <c r="T126" i="1" s="1"/>
  <c r="N127" i="1"/>
  <c r="Q127" i="1" s="1"/>
  <c r="T127" i="1" s="1"/>
  <c r="N128" i="1"/>
  <c r="P128" i="1" s="1"/>
  <c r="N129" i="1"/>
  <c r="Q129" i="1" s="1"/>
  <c r="T129" i="1" s="1"/>
  <c r="N130" i="1"/>
  <c r="Q130" i="1" s="1"/>
  <c r="T130" i="1" s="1"/>
  <c r="N79" i="1"/>
  <c r="P79" i="1" s="1"/>
  <c r="N80" i="1"/>
  <c r="Q80" i="1" s="1"/>
  <c r="T80" i="1" s="1"/>
  <c r="N81" i="1"/>
  <c r="Q81" i="1" s="1"/>
  <c r="T81" i="1" s="1"/>
  <c r="N82" i="1"/>
  <c r="Q82" i="1" s="1"/>
  <c r="T82" i="1" s="1"/>
  <c r="N83" i="1"/>
  <c r="P83" i="1" s="1"/>
  <c r="N84" i="1"/>
  <c r="Q84" i="1" s="1"/>
  <c r="T84" i="1" s="1"/>
  <c r="N85" i="1"/>
  <c r="Q85" i="1" s="1"/>
  <c r="T85" i="1" s="1"/>
  <c r="N86" i="1"/>
  <c r="Q86" i="1" s="1"/>
  <c r="T86" i="1" s="1"/>
  <c r="N87" i="1"/>
  <c r="Q87" i="1" s="1"/>
  <c r="T87" i="1" s="1"/>
  <c r="N88" i="1"/>
  <c r="P88" i="1" s="1"/>
  <c r="N89" i="1"/>
  <c r="Q89" i="1" s="1"/>
  <c r="T89" i="1" s="1"/>
  <c r="N90" i="1"/>
  <c r="Q90" i="1" s="1"/>
  <c r="T90" i="1" s="1"/>
  <c r="N91" i="1"/>
  <c r="Q91" i="1" s="1"/>
  <c r="T91" i="1" s="1"/>
  <c r="N92" i="1"/>
  <c r="Q92" i="1" s="1"/>
  <c r="T92" i="1" s="1"/>
  <c r="N93" i="1"/>
  <c r="Q93" i="1" s="1"/>
  <c r="T93" i="1" s="1"/>
  <c r="N94" i="1"/>
  <c r="Q94" i="1" s="1"/>
  <c r="T94" i="1" s="1"/>
  <c r="N95" i="1"/>
  <c r="P95" i="1" s="1"/>
  <c r="P80" i="1"/>
  <c r="P90" i="1"/>
  <c r="N58" i="1"/>
  <c r="Q58" i="1" s="1"/>
  <c r="T58" i="1" s="1"/>
  <c r="M101" i="1"/>
  <c r="M142" i="1"/>
  <c r="N108" i="1"/>
  <c r="P108" i="1" s="1"/>
  <c r="S142" i="1"/>
  <c r="S101" i="1"/>
  <c r="S40" i="1"/>
  <c r="N48" i="1"/>
  <c r="Q48" i="1" s="1"/>
  <c r="T48" i="1" s="1"/>
  <c r="AA22" i="1"/>
  <c r="N46" i="1"/>
  <c r="N47" i="1"/>
  <c r="Q47" i="1" s="1"/>
  <c r="T47" i="1" s="1"/>
  <c r="N49" i="1"/>
  <c r="Q49" i="1" s="1"/>
  <c r="T49" i="1" s="1"/>
  <c r="N50" i="1"/>
  <c r="Q50" i="1" s="1"/>
  <c r="T50" i="1" s="1"/>
  <c r="N51" i="1"/>
  <c r="Q51" i="1" s="1"/>
  <c r="T51" i="1" s="1"/>
  <c r="N52" i="1"/>
  <c r="Q52" i="1" s="1"/>
  <c r="T52" i="1" s="1"/>
  <c r="N53" i="1"/>
  <c r="P53" i="1" s="1"/>
  <c r="N54" i="1"/>
  <c r="P54" i="1" s="1"/>
  <c r="N55" i="1"/>
  <c r="P55" i="1" s="1"/>
  <c r="N56" i="1"/>
  <c r="Q56" i="1" s="1"/>
  <c r="T56" i="1" s="1"/>
  <c r="N57" i="1"/>
  <c r="Q57" i="1" s="1"/>
  <c r="T57" i="1" s="1"/>
  <c r="N59" i="1"/>
  <c r="P59" i="1" s="1"/>
  <c r="N60" i="1"/>
  <c r="P60" i="1" s="1"/>
  <c r="N61" i="1"/>
  <c r="Q61" i="1" s="1"/>
  <c r="T61" i="1" s="1"/>
  <c r="N62" i="1"/>
  <c r="P62" i="1" s="1"/>
  <c r="N63" i="1"/>
  <c r="P63" i="1" s="1"/>
  <c r="N64" i="1"/>
  <c r="P64" i="1" s="1"/>
  <c r="N65" i="1"/>
  <c r="P65" i="1" s="1"/>
  <c r="N66" i="1"/>
  <c r="P66" i="1" s="1"/>
  <c r="N67" i="1"/>
  <c r="Q67" i="1" s="1"/>
  <c r="T67" i="1" s="1"/>
  <c r="N68" i="1"/>
  <c r="P68" i="1" s="1"/>
  <c r="N69" i="1"/>
  <c r="Q69" i="1" s="1"/>
  <c r="T69" i="1" s="1"/>
  <c r="N70" i="1"/>
  <c r="Q70" i="1" s="1"/>
  <c r="T70" i="1" s="1"/>
  <c r="N71" i="1"/>
  <c r="Q71" i="1" s="1"/>
  <c r="T71" i="1" s="1"/>
  <c r="N72" i="1"/>
  <c r="Q72" i="1" s="1"/>
  <c r="T72" i="1" s="1"/>
  <c r="N73" i="1"/>
  <c r="P73" i="1" s="1"/>
  <c r="N74" i="1"/>
  <c r="Q74" i="1" s="1"/>
  <c r="T74" i="1" s="1"/>
  <c r="N75" i="1"/>
  <c r="Q75" i="1" s="1"/>
  <c r="T75" i="1" s="1"/>
  <c r="N76" i="1"/>
  <c r="Q76" i="1" s="1"/>
  <c r="T76" i="1" s="1"/>
  <c r="N77" i="1"/>
  <c r="Q77" i="1" s="1"/>
  <c r="T77" i="1" s="1"/>
  <c r="N78" i="1"/>
  <c r="Q78" i="1" s="1"/>
  <c r="T78" i="1" s="1"/>
  <c r="N96" i="1"/>
  <c r="Q96" i="1" s="1"/>
  <c r="T96" i="1" s="1"/>
  <c r="N97" i="1"/>
  <c r="P97" i="1" s="1"/>
  <c r="N98" i="1"/>
  <c r="P98" i="1" s="1"/>
  <c r="N99" i="1"/>
  <c r="P99" i="1" s="1"/>
  <c r="N100" i="1"/>
  <c r="Q100" i="1" s="1"/>
  <c r="T100" i="1" s="1"/>
  <c r="N107" i="1"/>
  <c r="P107" i="1" s="1"/>
  <c r="N109" i="1"/>
  <c r="P109" i="1" s="1"/>
  <c r="N110" i="1"/>
  <c r="Q110" i="1" s="1"/>
  <c r="T110" i="1" s="1"/>
  <c r="N111" i="1"/>
  <c r="Q111" i="1" s="1"/>
  <c r="T111" i="1" s="1"/>
  <c r="N112" i="1"/>
  <c r="P112" i="1" s="1"/>
  <c r="Q112" i="1"/>
  <c r="T112" i="1" s="1"/>
  <c r="N113" i="1"/>
  <c r="P113" i="1" s="1"/>
  <c r="N114" i="1"/>
  <c r="Q114" i="1" s="1"/>
  <c r="T114" i="1" s="1"/>
  <c r="N115" i="1"/>
  <c r="P115" i="1" s="1"/>
  <c r="N116" i="1"/>
  <c r="Q116" i="1" s="1"/>
  <c r="T116" i="1" s="1"/>
  <c r="N117" i="1"/>
  <c r="Q117" i="1" s="1"/>
  <c r="T117" i="1" s="1"/>
  <c r="N118" i="1"/>
  <c r="Q118" i="1" s="1"/>
  <c r="T118" i="1" s="1"/>
  <c r="N119" i="1"/>
  <c r="P119" i="1" s="1"/>
  <c r="N132" i="1"/>
  <c r="P132" i="1" s="1"/>
  <c r="N133" i="1"/>
  <c r="P133" i="1" s="1"/>
  <c r="N134" i="1"/>
  <c r="Q134" i="1" s="1"/>
  <c r="T134" i="1" s="1"/>
  <c r="N135" i="1"/>
  <c r="P135" i="1" s="1"/>
  <c r="N136" i="1"/>
  <c r="Q136" i="1" s="1"/>
  <c r="T136" i="1" s="1"/>
  <c r="N137" i="1"/>
  <c r="P137" i="1" s="1"/>
  <c r="N138" i="1"/>
  <c r="P138" i="1" s="1"/>
  <c r="N139" i="1"/>
  <c r="Q139" i="1" s="1"/>
  <c r="T139" i="1" s="1"/>
  <c r="N140" i="1"/>
  <c r="P140" i="1" s="1"/>
  <c r="N131" i="1"/>
  <c r="Q131" i="1" s="1"/>
  <c r="T131" i="1" s="1"/>
  <c r="P1" i="2"/>
  <c r="N1" i="2"/>
  <c r="O1" i="2"/>
  <c r="Q1" i="2"/>
  <c r="R1" i="2"/>
  <c r="T1" i="2"/>
  <c r="U1" i="2"/>
  <c r="O142" i="1"/>
  <c r="L142" i="1"/>
  <c r="O101" i="1"/>
  <c r="L101" i="1"/>
  <c r="O40" i="1"/>
  <c r="L40" i="1"/>
  <c r="Q119" i="1"/>
  <c r="T119" i="1" s="1"/>
  <c r="P116" i="1"/>
  <c r="P74" i="1"/>
  <c r="U74" i="1" s="1"/>
  <c r="P96" i="1"/>
  <c r="P50" i="1"/>
  <c r="P47" i="1"/>
  <c r="P77" i="1"/>
  <c r="P51" i="1"/>
  <c r="P67" i="1"/>
  <c r="P57" i="1" l="1"/>
  <c r="P139" i="1"/>
  <c r="P125" i="1"/>
  <c r="P56" i="1"/>
  <c r="P110" i="1"/>
  <c r="U110" i="1" s="1"/>
  <c r="Q149" i="1"/>
  <c r="T34" i="1"/>
  <c r="U34" i="1" s="1"/>
  <c r="P118" i="1"/>
  <c r="P134" i="1"/>
  <c r="U134" i="1" s="1"/>
  <c r="Q63" i="1"/>
  <c r="T63" i="1" s="1"/>
  <c r="Q33" i="1"/>
  <c r="Q19" i="1"/>
  <c r="Q99" i="1"/>
  <c r="T99" i="1" s="1"/>
  <c r="Q59" i="1"/>
  <c r="T59" i="1" s="1"/>
  <c r="P82" i="1"/>
  <c r="P52" i="1"/>
  <c r="U52" i="1" s="1"/>
  <c r="P131" i="1"/>
  <c r="Q60" i="1"/>
  <c r="T60" i="1" s="1"/>
  <c r="Q138" i="1"/>
  <c r="Q31" i="1"/>
  <c r="P93" i="1"/>
  <c r="P69" i="1"/>
  <c r="Q35" i="1"/>
  <c r="P30" i="1"/>
  <c r="U30" i="1" s="1"/>
  <c r="P21" i="1"/>
  <c r="P76" i="1"/>
  <c r="U76" i="1" s="1"/>
  <c r="Q68" i="1"/>
  <c r="P78" i="1"/>
  <c r="U77" i="1"/>
  <c r="P75" i="1"/>
  <c r="U75" i="1" s="1"/>
  <c r="Q113" i="1"/>
  <c r="Q65" i="1"/>
  <c r="Q135" i="1"/>
  <c r="P127" i="1"/>
  <c r="U127" i="1" s="1"/>
  <c r="Q23" i="1"/>
  <c r="U139" i="1"/>
  <c r="Q132" i="1"/>
  <c r="T132" i="1" s="1"/>
  <c r="Q108" i="1"/>
  <c r="P61" i="1"/>
  <c r="U61" i="1" s="1"/>
  <c r="Q133" i="1"/>
  <c r="T133" i="1" s="1"/>
  <c r="Q54" i="1"/>
  <c r="P126" i="1"/>
  <c r="U126" i="1" s="1"/>
  <c r="P123" i="1"/>
  <c r="U123" i="1" s="1"/>
  <c r="P114" i="1"/>
  <c r="U114" i="1" s="1"/>
  <c r="Q137" i="1"/>
  <c r="P122" i="1"/>
  <c r="U122" i="1" s="1"/>
  <c r="U99" i="1"/>
  <c r="Q79" i="1"/>
  <c r="P72" i="1"/>
  <c r="U72" i="1" s="1"/>
  <c r="Q98" i="1"/>
  <c r="T98" i="1" s="1"/>
  <c r="Q64" i="1"/>
  <c r="Q53" i="1"/>
  <c r="P87" i="1"/>
  <c r="U87" i="1" s="1"/>
  <c r="P91" i="1"/>
  <c r="U91" i="1" s="1"/>
  <c r="U98" i="1"/>
  <c r="P85" i="1"/>
  <c r="U85" i="1" s="1"/>
  <c r="P48" i="1"/>
  <c r="U48" i="1" s="1"/>
  <c r="P89" i="1"/>
  <c r="U63" i="1"/>
  <c r="Q73" i="1"/>
  <c r="Q62" i="1"/>
  <c r="P70" i="1"/>
  <c r="U70" i="1" s="1"/>
  <c r="P71" i="1"/>
  <c r="U71" i="1" s="1"/>
  <c r="Q83" i="1"/>
  <c r="Q95" i="1"/>
  <c r="Q22" i="1"/>
  <c r="Q36" i="1"/>
  <c r="T36" i="1" s="1"/>
  <c r="P32" i="1"/>
  <c r="U32" i="1" s="1"/>
  <c r="Q27" i="1"/>
  <c r="Q25" i="1"/>
  <c r="U82" i="1"/>
  <c r="U141" i="1"/>
  <c r="U119" i="1"/>
  <c r="U112" i="1"/>
  <c r="U125" i="1"/>
  <c r="U118" i="1"/>
  <c r="U133" i="1"/>
  <c r="U131" i="1"/>
  <c r="U132" i="1"/>
  <c r="U116" i="1"/>
  <c r="Q109" i="1"/>
  <c r="P124" i="1"/>
  <c r="U124" i="1" s="1"/>
  <c r="P130" i="1"/>
  <c r="U130" i="1" s="1"/>
  <c r="P129" i="1"/>
  <c r="U129" i="1" s="1"/>
  <c r="Q128" i="1"/>
  <c r="Q120" i="1"/>
  <c r="T120" i="1" s="1"/>
  <c r="U120" i="1" s="1"/>
  <c r="P136" i="1"/>
  <c r="U136" i="1" s="1"/>
  <c r="Q115" i="1"/>
  <c r="Q140" i="1"/>
  <c r="N142" i="1"/>
  <c r="P117" i="1"/>
  <c r="U117" i="1" s="1"/>
  <c r="P121" i="1"/>
  <c r="U121" i="1" s="1"/>
  <c r="P111" i="1"/>
  <c r="U111" i="1" s="1"/>
  <c r="Q107" i="1"/>
  <c r="U51" i="1"/>
  <c r="U56" i="1"/>
  <c r="U67" i="1"/>
  <c r="U60" i="1"/>
  <c r="U80" i="1"/>
  <c r="U89" i="1"/>
  <c r="U69" i="1"/>
  <c r="U59" i="1"/>
  <c r="U50" i="1"/>
  <c r="U90" i="1"/>
  <c r="U57" i="1"/>
  <c r="U78" i="1"/>
  <c r="U47" i="1"/>
  <c r="U93" i="1"/>
  <c r="U96" i="1"/>
  <c r="Q55" i="1"/>
  <c r="Q66" i="1"/>
  <c r="P100" i="1"/>
  <c r="U100" i="1" s="1"/>
  <c r="P86" i="1"/>
  <c r="U86" i="1" s="1"/>
  <c r="P94" i="1"/>
  <c r="U94" i="1" s="1"/>
  <c r="P84" i="1"/>
  <c r="U84" i="1" s="1"/>
  <c r="Q88" i="1"/>
  <c r="P49" i="1"/>
  <c r="U49" i="1" s="1"/>
  <c r="N101" i="1"/>
  <c r="P92" i="1"/>
  <c r="U92" i="1" s="1"/>
  <c r="P81" i="1"/>
  <c r="U81" i="1" s="1"/>
  <c r="Q97" i="1"/>
  <c r="P58" i="1"/>
  <c r="U58" i="1" s="1"/>
  <c r="Q46" i="1"/>
  <c r="P46" i="1"/>
  <c r="U39" i="1"/>
  <c r="U36" i="1"/>
  <c r="U21" i="1"/>
  <c r="N40" i="1"/>
  <c r="Q37" i="1"/>
  <c r="Q28" i="1"/>
  <c r="Q38" i="1"/>
  <c r="Q29" i="1"/>
  <c r="Q24" i="1"/>
  <c r="Q20" i="1"/>
  <c r="Q18" i="1"/>
  <c r="T18" i="1" s="1"/>
  <c r="P18" i="1"/>
  <c r="P40" i="1" s="1"/>
  <c r="T113" i="1" l="1"/>
  <c r="U113" i="1" s="1"/>
  <c r="T108" i="1"/>
  <c r="U108" i="1" s="1"/>
  <c r="T38" i="1"/>
  <c r="U38" i="1" s="1"/>
  <c r="T25" i="1"/>
  <c r="U25" i="1" s="1"/>
  <c r="T28" i="1"/>
  <c r="U28" i="1" s="1"/>
  <c r="T27" i="1"/>
  <c r="U27" i="1" s="1"/>
  <c r="T62" i="1"/>
  <c r="U62" i="1" s="1"/>
  <c r="T137" i="1"/>
  <c r="U137" i="1" s="1"/>
  <c r="T88" i="1"/>
  <c r="U88" i="1" s="1"/>
  <c r="T37" i="1"/>
  <c r="U37" i="1" s="1"/>
  <c r="T97" i="1"/>
  <c r="U97" i="1" s="1"/>
  <c r="T73" i="1"/>
  <c r="U73" i="1" s="1"/>
  <c r="T53" i="1"/>
  <c r="U53" i="1" s="1"/>
  <c r="T31" i="1"/>
  <c r="U31" i="1" s="1"/>
  <c r="T19" i="1"/>
  <c r="U19" i="1" s="1"/>
  <c r="U140" i="1"/>
  <c r="T140" i="1"/>
  <c r="U109" i="1"/>
  <c r="T109" i="1"/>
  <c r="T64" i="1"/>
  <c r="U64" i="1" s="1"/>
  <c r="U23" i="1"/>
  <c r="T23" i="1"/>
  <c r="U68" i="1"/>
  <c r="T68" i="1"/>
  <c r="U138" i="1"/>
  <c r="T138" i="1"/>
  <c r="T33" i="1"/>
  <c r="U33" i="1" s="1"/>
  <c r="U128" i="1"/>
  <c r="T128" i="1"/>
  <c r="U66" i="1"/>
  <c r="T66" i="1"/>
  <c r="U22" i="1"/>
  <c r="T22" i="1"/>
  <c r="T29" i="1"/>
  <c r="U29" i="1" s="1"/>
  <c r="U115" i="1"/>
  <c r="T115" i="1"/>
  <c r="U20" i="1"/>
  <c r="T20" i="1"/>
  <c r="U55" i="1"/>
  <c r="T55" i="1"/>
  <c r="T95" i="1"/>
  <c r="U95" i="1" s="1"/>
  <c r="U54" i="1"/>
  <c r="T54" i="1"/>
  <c r="U135" i="1"/>
  <c r="T135" i="1"/>
  <c r="U35" i="1"/>
  <c r="T35" i="1"/>
  <c r="T24" i="1"/>
  <c r="U24" i="1" s="1"/>
  <c r="U83" i="1"/>
  <c r="T83" i="1"/>
  <c r="U79" i="1"/>
  <c r="T79" i="1"/>
  <c r="U65" i="1"/>
  <c r="T65" i="1"/>
  <c r="Q142" i="1"/>
  <c r="P142" i="1"/>
  <c r="O149" i="1" s="1"/>
  <c r="T107" i="1"/>
  <c r="T46" i="1"/>
  <c r="Q101" i="1"/>
  <c r="P101" i="1"/>
  <c r="T40" i="1"/>
  <c r="Q40" i="1"/>
  <c r="T101" i="1" l="1"/>
  <c r="P149" i="1"/>
  <c r="S149" i="1" s="1"/>
  <c r="U18" i="1"/>
  <c r="U40" i="1" s="1"/>
  <c r="T142" i="1"/>
  <c r="U107" i="1"/>
  <c r="U142" i="1" s="1"/>
  <c r="U46" i="1"/>
  <c r="U101" i="1" s="1"/>
  <c r="T149" i="1" l="1"/>
</calcChain>
</file>

<file path=xl/sharedStrings.xml><?xml version="1.0" encoding="utf-8"?>
<sst xmlns="http://schemas.openxmlformats.org/spreadsheetml/2006/main" count="637" uniqueCount="379">
  <si>
    <t>Conserje</t>
  </si>
  <si>
    <t>Victorina de Jesús Peralta Peralta</t>
  </si>
  <si>
    <t>Sara Adelaida Quevedo Alcantara</t>
  </si>
  <si>
    <t>Elida Etelvina Obando Hernandez</t>
  </si>
  <si>
    <t>Yomara Ninett Escobar Calderón</t>
  </si>
  <si>
    <t>Peón Vigilante V</t>
  </si>
  <si>
    <t>Candido Samayoa y Samayoa</t>
  </si>
  <si>
    <t>Axel Augusto Lopez De León</t>
  </si>
  <si>
    <t>Henry Alejandro Ventura Hernandez</t>
  </si>
  <si>
    <t>Jorge Adán Arizandieta García</t>
  </si>
  <si>
    <t>Peón</t>
  </si>
  <si>
    <t>Rutilia Gomez Lopez</t>
  </si>
  <si>
    <t xml:space="preserve">Carlos Alfredo Sandoval </t>
  </si>
  <si>
    <t>Rafael de Jesús Perea Peralta</t>
  </si>
  <si>
    <t>José Filiberto Domingo Domingo</t>
  </si>
  <si>
    <t>Domingo Sánchez Alonzo</t>
  </si>
  <si>
    <t>Agustín López López</t>
  </si>
  <si>
    <t>Nelson Orlando Quiñonez Yohol</t>
  </si>
  <si>
    <t>Herculano Colmenar Estrada</t>
  </si>
  <si>
    <t>Guillermo Apolonio Chuc Mejía</t>
  </si>
  <si>
    <t>Marcelino Gómez Dávila</t>
  </si>
  <si>
    <t>Héctor William Martínez Cabrera</t>
  </si>
  <si>
    <t>Napoleon Canahui Pop</t>
  </si>
  <si>
    <t>Calixto de Jesús Rodríguez Quintero</t>
  </si>
  <si>
    <t>Wilber Celestino Gonzalez Guerra</t>
  </si>
  <si>
    <t>Alexis Rodolfo Gonzáles Avila</t>
  </si>
  <si>
    <t>Domingo Antonio Martínez Vásquez</t>
  </si>
  <si>
    <t>Juan Luis Hernández Hernández</t>
  </si>
  <si>
    <t>Carlos Augusto Secaida Hernández</t>
  </si>
  <si>
    <t>Juan José Rodas Rivas</t>
  </si>
  <si>
    <t>Filiberto Antonio Pinto</t>
  </si>
  <si>
    <t>Héctor Vásquez Gómez</t>
  </si>
  <si>
    <t>Fidencio Monge Pérez</t>
  </si>
  <si>
    <t>Basilio Ordoñez Lares</t>
  </si>
  <si>
    <t>Québrin Humberto Romero Chinchilla</t>
  </si>
  <si>
    <t>Inocente Byron Pineda Dionicio</t>
  </si>
  <si>
    <t>Carlos Fernando Tello Valdez</t>
  </si>
  <si>
    <t>Roberto Leonel González Miguel</t>
  </si>
  <si>
    <t>Gerver Oswaldo Suruy Estupe</t>
  </si>
  <si>
    <t>Andrés Payes Rodríguez</t>
  </si>
  <si>
    <t>Ignacio Seijas Sequen</t>
  </si>
  <si>
    <t>Mario Arturo Sigüenza</t>
  </si>
  <si>
    <t>Nery Armando Castañeda Avilés</t>
  </si>
  <si>
    <t>Cosmen Vitalino Obando Montenegro</t>
  </si>
  <si>
    <t>Juan Antonio Roque Dionisio</t>
  </si>
  <si>
    <t>Marlon Geovani Arizandieta Arroyo</t>
  </si>
  <si>
    <t>Erik Leonel Quixaj Ortiz</t>
  </si>
  <si>
    <t>Reyna Elizabeth Toc Choz</t>
  </si>
  <si>
    <t>José Luis Arizandieta Cabrera</t>
  </si>
  <si>
    <t>Jorge Eduardo López Ramírez</t>
  </si>
  <si>
    <t>Hector Antonio Avila Hernández</t>
  </si>
  <si>
    <t>Esvin Daniel Ramirez Pineda</t>
  </si>
  <si>
    <t>Jefry Antonio Paiz Díaz</t>
  </si>
  <si>
    <t>Edie Stuardo García Velásquez</t>
  </si>
  <si>
    <t>Bernardino Alistún Cachín</t>
  </si>
  <si>
    <t>Jardinero II</t>
  </si>
  <si>
    <t>Esvin Leonel Rivera Pineda</t>
  </si>
  <si>
    <t>José Alberto Rucal</t>
  </si>
  <si>
    <t>Emilio Taque Carranza</t>
  </si>
  <si>
    <t>Rigoberto de Jesús Osorio Morataya</t>
  </si>
  <si>
    <t>Víctor Manuel López Rodríguez</t>
  </si>
  <si>
    <t>Cosme Virgilio Morales Rodríguez</t>
  </si>
  <si>
    <t>Carlos Alberto Morales Contreras</t>
  </si>
  <si>
    <t>Felipe Santiago Carreto</t>
  </si>
  <si>
    <t>Sotero Chocón Vargas</t>
  </si>
  <si>
    <t>José Muñoz Chávez</t>
  </si>
  <si>
    <t>Víctor Vicente Paredes González</t>
  </si>
  <si>
    <t>Antonio Coy Hernandez</t>
  </si>
  <si>
    <t>Vitelio Catalan Ovando</t>
  </si>
  <si>
    <t>Hector Adelson Zepeda Coj</t>
  </si>
  <si>
    <t>Gabriel de Jesús Morales Pineda</t>
  </si>
  <si>
    <t>Adan Crispín</t>
  </si>
  <si>
    <t>Fredy Leonidas Domínguez Ortiz</t>
  </si>
  <si>
    <t>Vicente Orlando Escobar Estupe</t>
  </si>
  <si>
    <t>Gerardo Macolás Marroquín</t>
  </si>
  <si>
    <t>Teodoro Quexel Lopez</t>
  </si>
  <si>
    <t>Julio Rodolfo Nixón García Ramírez</t>
  </si>
  <si>
    <t>Neri Antonio Hernández Osorio</t>
  </si>
  <si>
    <t>Roberto Romero Peralta</t>
  </si>
  <si>
    <t>Número de
Cuenta</t>
  </si>
  <si>
    <t>AUTORIDAD PARA EL MANEJO SUSTENTABLE DE LA CUENCA Y DEL LAGO DE AMATITLÁN</t>
  </si>
  <si>
    <t xml:space="preserve"> RENGLÓN 031 "JORNALES" </t>
  </si>
  <si>
    <t xml:space="preserve">Empleado </t>
  </si>
  <si>
    <t xml:space="preserve">Titulo del Jornal </t>
  </si>
  <si>
    <t xml:space="preserve">No. </t>
  </si>
  <si>
    <t>Bono 66-2000</t>
  </si>
  <si>
    <t>3298049394</t>
  </si>
  <si>
    <t xml:space="preserve">Jornal </t>
  </si>
  <si>
    <t>03101300033657</t>
  </si>
  <si>
    <t>3216033718</t>
  </si>
  <si>
    <t>3247011971</t>
  </si>
  <si>
    <t>3229011717</t>
  </si>
  <si>
    <t>Km 22</t>
  </si>
  <si>
    <t>Desechos Sólidos</t>
  </si>
  <si>
    <t>La Cerra</t>
  </si>
  <si>
    <t>Desechos Líquidos</t>
  </si>
  <si>
    <t>Estación Acuática</t>
  </si>
  <si>
    <t xml:space="preserve">Forestal </t>
  </si>
  <si>
    <t xml:space="preserve">km 22 </t>
  </si>
  <si>
    <t>Días</t>
  </si>
  <si>
    <t>Renglón 033</t>
  </si>
  <si>
    <t>Jornales</t>
  </si>
  <si>
    <t>Administrativo</t>
  </si>
  <si>
    <t>Renglon 033</t>
  </si>
  <si>
    <t>Renglón 
031</t>
  </si>
  <si>
    <t>TOTAL</t>
  </si>
  <si>
    <t xml:space="preserve">Ismael Obdulio Lucas Ramírez </t>
  </si>
  <si>
    <t xml:space="preserve">Alberto de Jesus Coy Cruz </t>
  </si>
  <si>
    <t>Mauro Romero González Quezada</t>
  </si>
  <si>
    <t>Cecilio Antonio Vasquez Soto</t>
  </si>
  <si>
    <t xml:space="preserve">Eduardo Gertrudis Alvarado Mansilla </t>
  </si>
  <si>
    <t>Jesús Antonio Montúfar Mazariegos</t>
  </si>
  <si>
    <t>Edgar Rolando Cruz Pineda</t>
  </si>
  <si>
    <t>Humedal</t>
  </si>
  <si>
    <t>Estuardo Randolfo Gutierrez Cruz</t>
  </si>
  <si>
    <t xml:space="preserve">Miguel Angel de León </t>
  </si>
  <si>
    <t>KM 22</t>
  </si>
  <si>
    <t>Alber Asael Godínez Hernández</t>
  </si>
  <si>
    <t>Alfredo Leonardo Bámaca</t>
  </si>
  <si>
    <t>Francisco Javier Rivera Orellana</t>
  </si>
  <si>
    <t>Miguel Ángel Ramos Luis</t>
  </si>
  <si>
    <t>3759041939</t>
  </si>
  <si>
    <t>3137135329</t>
  </si>
  <si>
    <t>3661022607</t>
  </si>
  <si>
    <t>3137113024</t>
  </si>
  <si>
    <t>3785029546</t>
  </si>
  <si>
    <t>3137135315</t>
  </si>
  <si>
    <t>3164086755</t>
  </si>
  <si>
    <t xml:space="preserve">Juan Pablo Lemus Corado </t>
  </si>
  <si>
    <t>Bono ajuste al salrio minimo</t>
  </si>
  <si>
    <t>Julio Roberto Martínez Aguilar</t>
  </si>
  <si>
    <t>Bono ajuste al salario minimo</t>
  </si>
  <si>
    <t>TOTAL DEVENGADO MENSUAL</t>
  </si>
  <si>
    <t>Deducciones</t>
  </si>
  <si>
    <t>IGSS</t>
  </si>
  <si>
    <t>Retenciones Judiciales</t>
  </si>
  <si>
    <t>TOTAL DEDUCCIONES</t>
  </si>
  <si>
    <t>LÍQUIDO A RECIBIR</t>
  </si>
  <si>
    <t>11130016-219-00-0115-0001-12-33-00-000-001-000-031-00000</t>
  </si>
  <si>
    <t>Ubicación</t>
  </si>
  <si>
    <t xml:space="preserve">Ubicación </t>
  </si>
  <si>
    <t>Peon Vigilante V</t>
  </si>
  <si>
    <t>11130016-216-00-0115-0003-12-33-00-000-005-000-031-00000</t>
  </si>
  <si>
    <t>11130016-219-00-0115-0002-12-00-00-000-002-000-031-00000</t>
  </si>
  <si>
    <t>Total Devengado
 Mensual</t>
  </si>
  <si>
    <t>Total
Deducciones</t>
  </si>
  <si>
    <t>Liquido</t>
  </si>
  <si>
    <t>66-2020-031-AMSA</t>
  </si>
  <si>
    <t>3407034176</t>
  </si>
  <si>
    <t>Elaboró:</t>
  </si>
  <si>
    <t>AMSA</t>
  </si>
  <si>
    <t>Vo.Bo.</t>
  </si>
  <si>
    <t xml:space="preserve">E468135936 </t>
  </si>
  <si>
    <t xml:space="preserve">NPG </t>
  </si>
  <si>
    <t>E468133488</t>
  </si>
  <si>
    <t>E468136428</t>
  </si>
  <si>
    <t>E468136886</t>
  </si>
  <si>
    <t>E468271740</t>
  </si>
  <si>
    <t>E468137416</t>
  </si>
  <si>
    <t>E468146792</t>
  </si>
  <si>
    <t>E468180478</t>
  </si>
  <si>
    <t>E468181261</t>
  </si>
  <si>
    <t>E468182462</t>
  </si>
  <si>
    <t>E468182837</t>
  </si>
  <si>
    <t>E468183175</t>
  </si>
  <si>
    <t>E468184902</t>
  </si>
  <si>
    <t>E468186298</t>
  </si>
  <si>
    <t>E468187243</t>
  </si>
  <si>
    <t>E468188207</t>
  </si>
  <si>
    <t>E468189521</t>
  </si>
  <si>
    <t>E468190333</t>
  </si>
  <si>
    <t>E468191615</t>
  </si>
  <si>
    <t>E468191992</t>
  </si>
  <si>
    <t>E468205608</t>
  </si>
  <si>
    <t>E468230696</t>
  </si>
  <si>
    <t>E468230289</t>
  </si>
  <si>
    <t>E468228225</t>
  </si>
  <si>
    <t>E468228020</t>
  </si>
  <si>
    <t>E468227733</t>
  </si>
  <si>
    <t>E468227520</t>
  </si>
  <si>
    <t>E468226982</t>
  </si>
  <si>
    <t>E468226664</t>
  </si>
  <si>
    <t>E468226281</t>
  </si>
  <si>
    <t>E468225846</t>
  </si>
  <si>
    <t>E468225218</t>
  </si>
  <si>
    <t>E468224998</t>
  </si>
  <si>
    <t>E468224696</t>
  </si>
  <si>
    <t>E468222413</t>
  </si>
  <si>
    <t>E468229825</t>
  </si>
  <si>
    <t>E468221999</t>
  </si>
  <si>
    <t>E468221670</t>
  </si>
  <si>
    <t>E468229302</t>
  </si>
  <si>
    <t>E468220828</t>
  </si>
  <si>
    <t>E468220542</t>
  </si>
  <si>
    <t>E468189769</t>
  </si>
  <si>
    <t>E468189416</t>
  </si>
  <si>
    <t>E468188959</t>
  </si>
  <si>
    <t>E468188290</t>
  </si>
  <si>
    <t>E468186980</t>
  </si>
  <si>
    <t>E468186689</t>
  </si>
  <si>
    <t>E468185321</t>
  </si>
  <si>
    <t>E468184848</t>
  </si>
  <si>
    <t>E468186212</t>
  </si>
  <si>
    <t>E468184236</t>
  </si>
  <si>
    <t>E468184007</t>
  </si>
  <si>
    <t>E468183841</t>
  </si>
  <si>
    <t>E468183574</t>
  </si>
  <si>
    <t>E468183248</t>
  </si>
  <si>
    <t>E468182993</t>
  </si>
  <si>
    <t>E468182829</t>
  </si>
  <si>
    <t>E468182160</t>
  </si>
  <si>
    <t>E468181830</t>
  </si>
  <si>
    <t>E468181415</t>
  </si>
  <si>
    <t>E468181172</t>
  </si>
  <si>
    <t>E468180699</t>
  </si>
  <si>
    <t>E468179135</t>
  </si>
  <si>
    <t>E468284990</t>
  </si>
  <si>
    <t>E468284796</t>
  </si>
  <si>
    <t>E468284745</t>
  </si>
  <si>
    <t>E468286357</t>
  </si>
  <si>
    <t>E468287914</t>
  </si>
  <si>
    <t>E468293086</t>
  </si>
  <si>
    <t>Fecha de Ingreso a la Institución</t>
  </si>
  <si>
    <t>01/08/2018</t>
  </si>
  <si>
    <t>Guilder Ivan Rivera Sanchez</t>
  </si>
  <si>
    <t>Encargada de Nómina</t>
  </si>
  <si>
    <t>Orlando Estuardo Gomez Murga</t>
  </si>
  <si>
    <t>Yury Geovani Guzmán Avilés</t>
  </si>
  <si>
    <t>Manolo Telón Hernández</t>
  </si>
  <si>
    <t xml:space="preserve">Lesbin  Asbel Sántizo Dávila </t>
  </si>
  <si>
    <t xml:space="preserve">Jeimy Arely Obando Osorio </t>
  </si>
  <si>
    <t>peón</t>
  </si>
  <si>
    <t>Carlos Humberto Gatica González</t>
  </si>
  <si>
    <t xml:space="preserve">Claudia Reinoso Fuentes </t>
  </si>
  <si>
    <t>211</t>
  </si>
  <si>
    <t>COMPLEMENTO
SALARIO</t>
  </si>
  <si>
    <t>Edgar Rolando Zamora Ruíz</t>
  </si>
  <si>
    <t>Director Ejecutivo</t>
  </si>
  <si>
    <t xml:space="preserve">Auxiliar Misceláneo </t>
  </si>
  <si>
    <t xml:space="preserve">Julian Andres Golon Solorzano </t>
  </si>
  <si>
    <t>01/01/2019</t>
  </si>
  <si>
    <t>Bertilia Azucena Gonzalez Pérez de González</t>
  </si>
  <si>
    <t>Saida Amarilis Son Ejcomac</t>
  </si>
  <si>
    <t>km 22</t>
  </si>
  <si>
    <t>Estuardo Bernabe López Chávez</t>
  </si>
  <si>
    <t>Carlos Eligio Cun Perea</t>
  </si>
  <si>
    <t xml:space="preserve">Descuento Banco de los trabajadores </t>
  </si>
  <si>
    <t xml:space="preserve">DESCUENTO DE LOS TRABAJADORES </t>
  </si>
  <si>
    <t>la cerra</t>
  </si>
  <si>
    <t>Luis Armando Ramirez Martinez</t>
  </si>
  <si>
    <t>Ines Vidal Gomez Acajabon</t>
  </si>
  <si>
    <t>Romero Santiago Chiguichon Chiguichon</t>
  </si>
  <si>
    <t>Ejecución de Proyectos</t>
  </si>
  <si>
    <t>Josue Rolando Gomez Muñoz</t>
  </si>
  <si>
    <t>José Abel Chamale Par</t>
  </si>
  <si>
    <t>Vilmer Jimenez Choma</t>
  </si>
  <si>
    <t xml:space="preserve">Jardinero II </t>
  </si>
  <si>
    <t xml:space="preserve">Wilson Ivan Chacon Peralta </t>
  </si>
  <si>
    <t xml:space="preserve">Melbi Ediberto Catalan Ovando </t>
  </si>
  <si>
    <t>La cerra</t>
  </si>
  <si>
    <t xml:space="preserve">Remigton Werny Edemilson Alvarado </t>
  </si>
  <si>
    <t xml:space="preserve">Rayner Ovidio Osorio Peralta </t>
  </si>
  <si>
    <t xml:space="preserve">Codigo de empleado </t>
  </si>
  <si>
    <t xml:space="preserve">No. de Contrato </t>
  </si>
  <si>
    <t>01-2022-031-AMSA</t>
  </si>
  <si>
    <t>02-2022-031-AMSA</t>
  </si>
  <si>
    <t>03-2022-031-AMSA</t>
  </si>
  <si>
    <t>04-2022-031-AMSA</t>
  </si>
  <si>
    <t>05-2022-031-AMSA</t>
  </si>
  <si>
    <t>07-2022-031-AMSA</t>
  </si>
  <si>
    <t>08-2022-031-AMSA</t>
  </si>
  <si>
    <t>19-2022-031-AMSA</t>
  </si>
  <si>
    <t>20-2022-031-AMSA</t>
  </si>
  <si>
    <t>21-2022-031-AMSA</t>
  </si>
  <si>
    <t>26-2022-031-AMSA</t>
  </si>
  <si>
    <t>12-2022-031-AMSA</t>
  </si>
  <si>
    <t>16-2022-031-AMSA</t>
  </si>
  <si>
    <t>13-2022-031-AMSA</t>
  </si>
  <si>
    <t>06-2022-031-AMSS</t>
  </si>
  <si>
    <t>11-2022-031-AMSA</t>
  </si>
  <si>
    <t>14-2022-031-AMSA</t>
  </si>
  <si>
    <t>15-2022-031-AMSA</t>
  </si>
  <si>
    <t>17-2022-031-AMSA</t>
  </si>
  <si>
    <t>23-2022-031-AMSA</t>
  </si>
  <si>
    <t>24-2022-031-AMSA</t>
  </si>
  <si>
    <t>25-2022-031-AMSA</t>
  </si>
  <si>
    <t>22-2022-031-AMSA</t>
  </si>
  <si>
    <t>18-2022-031-AMSA</t>
  </si>
  <si>
    <t>27-2022-031-AMSA</t>
  </si>
  <si>
    <t>28-2022-031-AMSA</t>
  </si>
  <si>
    <t>29-2022-031-AMSA</t>
  </si>
  <si>
    <t>30-2022-031-AMSA</t>
  </si>
  <si>
    <t>31-2022-031-AMSA</t>
  </si>
  <si>
    <t>32-2022-031-AMSA</t>
  </si>
  <si>
    <t>33-2022-031-AMSA</t>
  </si>
  <si>
    <t>34-2022-031-AMSA</t>
  </si>
  <si>
    <t>35-2022-031-AMSA</t>
  </si>
  <si>
    <t>36-2022-031-AMSA</t>
  </si>
  <si>
    <t>37-2022-031-AMSA</t>
  </si>
  <si>
    <t>38-2022-031-AMSA</t>
  </si>
  <si>
    <t>39-2022-031-AMSA</t>
  </si>
  <si>
    <t>40-2022-031-AMSA</t>
  </si>
  <si>
    <t>41-2022-031-AMSA</t>
  </si>
  <si>
    <t>42-2022-031-AMSA</t>
  </si>
  <si>
    <t>43-2022-031-AMSA</t>
  </si>
  <si>
    <t>44-2022-031-AMSA</t>
  </si>
  <si>
    <t>45-2022-031-AMSA</t>
  </si>
  <si>
    <t>46-2022-031-AMSA</t>
  </si>
  <si>
    <t>47-2022-031-AMSA</t>
  </si>
  <si>
    <t>48-2022-031-AMSA</t>
  </si>
  <si>
    <t>49-2022-031-AMSA</t>
  </si>
  <si>
    <t>50-2022-031-AMSA</t>
  </si>
  <si>
    <t>51-2022-031-AMSA</t>
  </si>
  <si>
    <t>52-2022-031-AMSA</t>
  </si>
  <si>
    <t>53-2022-031-AMSA</t>
  </si>
  <si>
    <t>54-2022-031-AMSA</t>
  </si>
  <si>
    <t>55-2022-031-AMSA</t>
  </si>
  <si>
    <t>56-2022-031-AMSA</t>
  </si>
  <si>
    <t>57-2022-031-AMSA</t>
  </si>
  <si>
    <t>58-2022-031-AMSA</t>
  </si>
  <si>
    <t>59-2022-031-AMSA</t>
  </si>
  <si>
    <t>60-2022-031-AMSA</t>
  </si>
  <si>
    <t>61-2022-031-AMSA</t>
  </si>
  <si>
    <t>62-2022-031-AMSA</t>
  </si>
  <si>
    <t>63-2022-031-AMSA</t>
  </si>
  <si>
    <t>64-2022-031-AMSA</t>
  </si>
  <si>
    <t>65-2022-031-AMSA</t>
  </si>
  <si>
    <t>66-2022-031-AMSA</t>
  </si>
  <si>
    <t>67-2022-031-AMSA</t>
  </si>
  <si>
    <t>68-2022-031-AMSA</t>
  </si>
  <si>
    <t>69-2022-031-AMSA</t>
  </si>
  <si>
    <t>70-2022-031-AMSA</t>
  </si>
  <si>
    <t>71-2022-031-AMSA</t>
  </si>
  <si>
    <t>72-2022-031-AMSA</t>
  </si>
  <si>
    <t>73-2022-031-AMSA</t>
  </si>
  <si>
    <t>74-2022-031-AMSA</t>
  </si>
  <si>
    <t>75-2022-031-AMSA</t>
  </si>
  <si>
    <t>76-2022-031-AMSA</t>
  </si>
  <si>
    <t>77-2022-031-AMSA</t>
  </si>
  <si>
    <t>78-2022-031-AMSA</t>
  </si>
  <si>
    <t>79-2022-031-AMSA</t>
  </si>
  <si>
    <t>80-2022-031-AMSA</t>
  </si>
  <si>
    <t>81-2022-031-AMSA</t>
  </si>
  <si>
    <t>82-2022-031-AMSA</t>
  </si>
  <si>
    <t>83-2022-031-AMSA</t>
  </si>
  <si>
    <t>84-2022-031-AMSA</t>
  </si>
  <si>
    <t>85-2022-031-AMSA</t>
  </si>
  <si>
    <t>86-2022-031-AMSA</t>
  </si>
  <si>
    <t>87-2022-031-AMSA</t>
  </si>
  <si>
    <t>88-2022-031-AMSA</t>
  </si>
  <si>
    <t>89-2022-031-AMSA</t>
  </si>
  <si>
    <t>90-2022-031-AMSA</t>
  </si>
  <si>
    <t>91-2022-031-AMSA</t>
  </si>
  <si>
    <t>92-2022-031-AMSA</t>
  </si>
  <si>
    <t>93-2022-031-AMSA</t>
  </si>
  <si>
    <t>94-2022-031-AMSA</t>
  </si>
  <si>
    <t>95-2022-031-AMSA</t>
  </si>
  <si>
    <t>96-2022-031-AMSA</t>
  </si>
  <si>
    <t>98-2022-031-AMSA</t>
  </si>
  <si>
    <t>99-2022-031-AMSA</t>
  </si>
  <si>
    <t>100-2022-031-AMSA</t>
  </si>
  <si>
    <t>101-2022-031-AMSA</t>
  </si>
  <si>
    <t>102-2022-031-AMSA</t>
  </si>
  <si>
    <t>103-2022-031-AMSA</t>
  </si>
  <si>
    <t>104-2022-031-AMSA</t>
  </si>
  <si>
    <t>105-2022-031-AMSA</t>
  </si>
  <si>
    <t>106-2022-031-AMSA</t>
  </si>
  <si>
    <t>107-2022-031-AMSA</t>
  </si>
  <si>
    <t>108-2022-031-AMSA</t>
  </si>
  <si>
    <t>109-2022-031-AMSA</t>
  </si>
  <si>
    <t>110-2022-031-AMSA</t>
  </si>
  <si>
    <t>111-2022-031-AMSA</t>
  </si>
  <si>
    <t>112-2022-031-AMSA</t>
  </si>
  <si>
    <t>113-2022-031-AMSA</t>
  </si>
  <si>
    <t>114-2022-031-AMSA</t>
  </si>
  <si>
    <t xml:space="preserve">TOTALES </t>
  </si>
  <si>
    <t>09-2022-031-AMSA</t>
  </si>
  <si>
    <t>Alejandra Rubí Cifuentes Véliz</t>
  </si>
  <si>
    <t>NOMINA CORRESPONDIENTE AL MES DE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</si>
</sst>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Q&quot;#,##0.00;[Red]\-&quot;Q&quot;#,##0.00"/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Trebuchet MS"/>
      <family val="2"/>
    </font>
    <font>
      <sz val="12"/>
      <color theme="1"/>
      <name val="Trebuchet MS"/>
      <family val="2"/>
    </font>
    <font>
      <sz val="10"/>
      <color theme="1"/>
      <name val="Trebuchet MS"/>
      <family val="2"/>
    </font>
    <font>
      <b/>
      <sz val="10"/>
      <name val="Trebuchet MS"/>
      <family val="2"/>
    </font>
    <font>
      <b/>
      <sz val="10"/>
      <color theme="1"/>
      <name val="Trebuchet MS"/>
      <family val="2"/>
    </font>
    <font>
      <sz val="10"/>
      <name val="Trebuchet MS"/>
      <family val="2"/>
    </font>
    <font>
      <sz val="10"/>
      <color rgb="FF000000"/>
      <name val="Trebuchet MS"/>
      <family val="2"/>
    </font>
    <font>
      <b/>
      <sz val="20"/>
      <color theme="1"/>
      <name val="Trebuchet MS"/>
      <family val="2"/>
    </font>
    <font>
      <b/>
      <sz val="12"/>
      <color theme="1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EC57A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2">
    <xf numFmtId="0" fontId="0" fillId="0" borderId="0" xfId="0"/>
    <xf numFmtId="44" fontId="0" fillId="0" borderId="0" xfId="1" applyFont="1"/>
    <xf numFmtId="44" fontId="0" fillId="2" borderId="2" xfId="1" applyFont="1" applyFill="1" applyBorder="1"/>
    <xf numFmtId="0" fontId="0" fillId="0" borderId="0" xfId="0" applyFont="1"/>
    <xf numFmtId="0" fontId="0" fillId="2" borderId="2" xfId="0" applyFont="1" applyFill="1" applyBorder="1"/>
    <xf numFmtId="44" fontId="0" fillId="2" borderId="2" xfId="0" applyNumberFormat="1" applyFont="1" applyFill="1" applyBorder="1"/>
    <xf numFmtId="0" fontId="0" fillId="0" borderId="0" xfId="0" applyFont="1" applyAlignment="1">
      <alignment horizontal="center"/>
    </xf>
    <xf numFmtId="0" fontId="5" fillId="0" borderId="0" xfId="4" applyFont="1" applyBorder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0" xfId="2" applyFont="1" applyFill="1" applyBorder="1" applyAlignment="1">
      <alignment vertical="center"/>
    </xf>
    <xf numFmtId="44" fontId="4" fillId="2" borderId="2" xfId="1" applyFont="1" applyFill="1" applyBorder="1" applyAlignment="1">
      <alignment horizontal="center" vertical="center"/>
    </xf>
    <xf numFmtId="49" fontId="4" fillId="2" borderId="2" xfId="2" applyNumberFormat="1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4" fillId="2" borderId="2" xfId="2" applyFont="1" applyFill="1" applyBorder="1" applyAlignment="1">
      <alignment horizontal="left" vertical="center"/>
    </xf>
    <xf numFmtId="0" fontId="0" fillId="2" borderId="0" xfId="0" applyFont="1" applyFill="1"/>
    <xf numFmtId="49" fontId="4" fillId="4" borderId="2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44" fontId="0" fillId="3" borderId="2" xfId="0" applyNumberFormat="1" applyFont="1" applyFill="1" applyBorder="1"/>
    <xf numFmtId="44" fontId="0" fillId="0" borderId="2" xfId="0" applyNumberFormat="1" applyFont="1" applyFill="1" applyBorder="1"/>
    <xf numFmtId="44" fontId="0" fillId="6" borderId="2" xfId="0" applyNumberFormat="1" applyFont="1" applyFill="1" applyBorder="1"/>
    <xf numFmtId="0" fontId="0" fillId="0" borderId="2" xfId="0" applyFont="1" applyBorder="1"/>
    <xf numFmtId="0" fontId="0" fillId="0" borderId="0" xfId="0" applyFont="1" applyAlignment="1">
      <alignment horizontal="center"/>
    </xf>
    <xf numFmtId="14" fontId="4" fillId="2" borderId="2" xfId="2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44" fontId="3" fillId="0" borderId="0" xfId="1" applyFont="1"/>
    <xf numFmtId="0" fontId="0" fillId="8" borderId="0" xfId="0" applyFont="1" applyFill="1"/>
    <xf numFmtId="0" fontId="8" fillId="0" borderId="0" xfId="0" applyFont="1"/>
    <xf numFmtId="0" fontId="3" fillId="0" borderId="0" xfId="0" applyFont="1" applyAlignment="1">
      <alignment horizontal="center"/>
    </xf>
    <xf numFmtId="0" fontId="5" fillId="0" borderId="0" xfId="2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44" fontId="3" fillId="2" borderId="0" xfId="1" applyFont="1" applyFill="1"/>
    <xf numFmtId="0" fontId="10" fillId="0" borderId="0" xfId="0" applyFont="1"/>
    <xf numFmtId="0" fontId="11" fillId="2" borderId="0" xfId="0" applyFont="1" applyFill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44" fontId="11" fillId="0" borderId="0" xfId="1" applyFont="1"/>
    <xf numFmtId="0" fontId="12" fillId="0" borderId="0" xfId="2" applyFont="1" applyFill="1" applyBorder="1" applyAlignment="1">
      <alignment horizontal="center" vertical="center"/>
    </xf>
    <xf numFmtId="0" fontId="12" fillId="3" borderId="3" xfId="2" applyFont="1" applyFill="1" applyBorder="1" applyAlignment="1">
      <alignment horizontal="center" vertical="center" wrapText="1"/>
    </xf>
    <xf numFmtId="0" fontId="12" fillId="3" borderId="4" xfId="2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wrapText="1"/>
    </xf>
    <xf numFmtId="49" fontId="13" fillId="3" borderId="2" xfId="0" applyNumberFormat="1" applyFont="1" applyFill="1" applyBorder="1" applyAlignment="1">
      <alignment horizontal="center" wrapText="1"/>
    </xf>
    <xf numFmtId="0" fontId="12" fillId="3" borderId="5" xfId="2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44" fontId="13" fillId="3" borderId="5" xfId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0" borderId="2" xfId="0" applyFont="1" applyBorder="1" applyAlignment="1">
      <alignment horizontal="left"/>
    </xf>
    <xf numFmtId="0" fontId="11" fillId="0" borderId="2" xfId="0" applyFont="1" applyFill="1" applyBorder="1" applyAlignment="1">
      <alignment horizontal="center"/>
    </xf>
    <xf numFmtId="0" fontId="11" fillId="2" borderId="2" xfId="2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14" fillId="2" borderId="2" xfId="2" applyFont="1" applyFill="1" applyBorder="1" applyAlignment="1">
      <alignment horizontal="left" vertical="center"/>
    </xf>
    <xf numFmtId="14" fontId="14" fillId="2" borderId="2" xfId="2" applyNumberFormat="1" applyFont="1" applyFill="1" applyBorder="1" applyAlignment="1">
      <alignment horizontal="center" vertical="center"/>
    </xf>
    <xf numFmtId="44" fontId="14" fillId="2" borderId="2" xfId="1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center"/>
    </xf>
    <xf numFmtId="44" fontId="11" fillId="2" borderId="2" xfId="1" applyFont="1" applyFill="1" applyBorder="1"/>
    <xf numFmtId="44" fontId="11" fillId="2" borderId="2" xfId="0" applyNumberFormat="1" applyFont="1" applyFill="1" applyBorder="1"/>
    <xf numFmtId="44" fontId="11" fillId="6" borderId="2" xfId="0" applyNumberFormat="1" applyFont="1" applyFill="1" applyBorder="1"/>
    <xf numFmtId="44" fontId="11" fillId="0" borderId="2" xfId="0" applyNumberFormat="1" applyFont="1" applyFill="1" applyBorder="1"/>
    <xf numFmtId="44" fontId="11" fillId="3" borderId="2" xfId="0" applyNumberFormat="1" applyFont="1" applyFill="1" applyBorder="1"/>
    <xf numFmtId="49" fontId="14" fillId="4" borderId="2" xfId="2" applyNumberFormat="1" applyFont="1" applyFill="1" applyBorder="1" applyAlignment="1">
      <alignment horizontal="center" vertical="center"/>
    </xf>
    <xf numFmtId="49" fontId="14" fillId="0" borderId="2" xfId="2" applyNumberFormat="1" applyFont="1" applyFill="1" applyBorder="1" applyAlignment="1">
      <alignment horizontal="center" vertical="center"/>
    </xf>
    <xf numFmtId="0" fontId="14" fillId="2" borderId="2" xfId="2" applyFont="1" applyFill="1" applyBorder="1" applyAlignment="1">
      <alignment horizontal="center" vertical="center"/>
    </xf>
    <xf numFmtId="0" fontId="14" fillId="2" borderId="2" xfId="3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/>
    </xf>
    <xf numFmtId="0" fontId="14" fillId="2" borderId="2" xfId="3" applyFont="1" applyFill="1" applyBorder="1" applyAlignment="1">
      <alignment vertical="center"/>
    </xf>
    <xf numFmtId="49" fontId="11" fillId="4" borderId="2" xfId="0" applyNumberFormat="1" applyFont="1" applyFill="1" applyBorder="1" applyAlignment="1">
      <alignment horizontal="center"/>
    </xf>
    <xf numFmtId="14" fontId="11" fillId="2" borderId="2" xfId="0" applyNumberFormat="1" applyFont="1" applyFill="1" applyBorder="1" applyAlignment="1">
      <alignment horizontal="center"/>
    </xf>
    <xf numFmtId="165" fontId="11" fillId="2" borderId="2" xfId="0" applyNumberFormat="1" applyFont="1" applyFill="1" applyBorder="1"/>
    <xf numFmtId="49" fontId="11" fillId="4" borderId="2" xfId="2" applyNumberFormat="1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0" fontId="15" fillId="2" borderId="1" xfId="0" applyFont="1" applyFill="1" applyBorder="1"/>
    <xf numFmtId="14" fontId="15" fillId="0" borderId="1" xfId="0" applyNumberFormat="1" applyFont="1" applyBorder="1" applyAlignment="1">
      <alignment horizontal="center"/>
    </xf>
    <xf numFmtId="2" fontId="11" fillId="2" borderId="2" xfId="0" applyNumberFormat="1" applyFont="1" applyFill="1" applyBorder="1" applyAlignment="1">
      <alignment horizontal="center"/>
    </xf>
    <xf numFmtId="0" fontId="14" fillId="2" borderId="0" xfId="2" applyFont="1" applyFill="1" applyBorder="1" applyAlignment="1">
      <alignment horizontal="center" vertical="center"/>
    </xf>
    <xf numFmtId="44" fontId="13" fillId="5" borderId="2" xfId="1" applyFont="1" applyFill="1" applyBorder="1" applyAlignment="1">
      <alignment horizontal="center"/>
    </xf>
    <xf numFmtId="44" fontId="12" fillId="5" borderId="2" xfId="1" applyFont="1" applyFill="1" applyBorder="1"/>
    <xf numFmtId="44" fontId="12" fillId="5" borderId="2" xfId="0" applyNumberFormat="1" applyFont="1" applyFill="1" applyBorder="1"/>
    <xf numFmtId="0" fontId="12" fillId="2" borderId="12" xfId="2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44" fontId="14" fillId="2" borderId="0" xfId="1" applyFont="1" applyFill="1" applyBorder="1"/>
    <xf numFmtId="44" fontId="14" fillId="2" borderId="0" xfId="0" applyNumberFormat="1" applyFont="1" applyFill="1" applyBorder="1"/>
    <xf numFmtId="0" fontId="11" fillId="4" borderId="2" xfId="0" applyFont="1" applyFill="1" applyBorder="1" applyAlignment="1">
      <alignment horizontal="center"/>
    </xf>
    <xf numFmtId="49" fontId="14" fillId="2" borderId="2" xfId="2" applyNumberFormat="1" applyFont="1" applyFill="1" applyBorder="1" applyAlignment="1">
      <alignment horizontal="center" vertical="center"/>
    </xf>
    <xf numFmtId="165" fontId="14" fillId="2" borderId="2" xfId="2" applyNumberFormat="1" applyFont="1" applyFill="1" applyBorder="1" applyAlignment="1">
      <alignment horizontal="center" vertical="center"/>
    </xf>
    <xf numFmtId="0" fontId="14" fillId="4" borderId="2" xfId="2" applyFont="1" applyFill="1" applyBorder="1" applyAlignment="1">
      <alignment horizontal="center" vertical="center"/>
    </xf>
    <xf numFmtId="14" fontId="14" fillId="2" borderId="2" xfId="3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/>
    </xf>
    <xf numFmtId="165" fontId="11" fillId="0" borderId="0" xfId="0" applyNumberFormat="1" applyFont="1"/>
    <xf numFmtId="0" fontId="14" fillId="2" borderId="2" xfId="2" applyFont="1" applyFill="1" applyBorder="1" applyAlignment="1">
      <alignment vertical="center"/>
    </xf>
    <xf numFmtId="14" fontId="15" fillId="0" borderId="2" xfId="0" applyNumberFormat="1" applyFont="1" applyBorder="1" applyAlignment="1">
      <alignment horizontal="center"/>
    </xf>
    <xf numFmtId="44" fontId="11" fillId="2" borderId="2" xfId="1" applyFont="1" applyFill="1" applyBorder="1" applyAlignment="1">
      <alignment horizontal="center" vertical="center"/>
    </xf>
    <xf numFmtId="49" fontId="14" fillId="2" borderId="2" xfId="2" applyNumberFormat="1" applyFont="1" applyFill="1" applyBorder="1" applyAlignment="1">
      <alignment vertical="center"/>
    </xf>
    <xf numFmtId="44" fontId="13" fillId="5" borderId="2" xfId="0" applyNumberFormat="1" applyFont="1" applyFill="1" applyBorder="1"/>
    <xf numFmtId="8" fontId="14" fillId="2" borderId="0" xfId="0" applyNumberFormat="1" applyFont="1" applyFill="1" applyBorder="1"/>
    <xf numFmtId="0" fontId="14" fillId="4" borderId="2" xfId="2" applyNumberFormat="1" applyFont="1" applyFill="1" applyBorder="1" applyAlignment="1">
      <alignment horizontal="center" vertical="center"/>
    </xf>
    <xf numFmtId="44" fontId="14" fillId="2" borderId="2" xfId="1" applyFont="1" applyFill="1" applyBorder="1" applyAlignment="1">
      <alignment vertical="center"/>
    </xf>
    <xf numFmtId="14" fontId="11" fillId="2" borderId="2" xfId="3" applyNumberFormat="1" applyFont="1" applyFill="1" applyBorder="1" applyAlignment="1">
      <alignment horizontal="center" vertical="center"/>
    </xf>
    <xf numFmtId="0" fontId="11" fillId="2" borderId="2" xfId="3" applyFont="1" applyFill="1" applyBorder="1" applyAlignment="1">
      <alignment horizontal="left" vertical="center"/>
    </xf>
    <xf numFmtId="49" fontId="14" fillId="2" borderId="2" xfId="3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/>
    </xf>
    <xf numFmtId="0" fontId="14" fillId="2" borderId="3" xfId="2" applyFont="1" applyFill="1" applyBorder="1" applyAlignment="1">
      <alignment horizontal="center" vertical="center"/>
    </xf>
    <xf numFmtId="0" fontId="14" fillId="2" borderId="3" xfId="2" applyFont="1" applyFill="1" applyBorder="1" applyAlignment="1">
      <alignment horizontal="left" vertical="center"/>
    </xf>
    <xf numFmtId="0" fontId="12" fillId="0" borderId="0" xfId="2" applyFont="1" applyFill="1" applyBorder="1" applyAlignment="1">
      <alignment vertical="center"/>
    </xf>
    <xf numFmtId="164" fontId="14" fillId="2" borderId="2" xfId="2" applyNumberFormat="1" applyFont="1" applyFill="1" applyBorder="1" applyAlignment="1">
      <alignment vertical="center"/>
    </xf>
    <xf numFmtId="164" fontId="14" fillId="0" borderId="2" xfId="2" applyNumberFormat="1" applyFont="1" applyBorder="1" applyAlignment="1">
      <alignment vertical="center"/>
    </xf>
    <xf numFmtId="44" fontId="11" fillId="0" borderId="0" xfId="0" applyNumberFormat="1" applyFont="1" applyAlignment="1">
      <alignment horizontal="center"/>
    </xf>
    <xf numFmtId="44" fontId="11" fillId="0" borderId="0" xfId="0" applyNumberFormat="1" applyFont="1" applyBorder="1"/>
    <xf numFmtId="0" fontId="11" fillId="0" borderId="0" xfId="0" applyFont="1" applyBorder="1"/>
    <xf numFmtId="0" fontId="13" fillId="0" borderId="0" xfId="0" applyFont="1" applyAlignment="1">
      <alignment horizontal="right"/>
    </xf>
    <xf numFmtId="44" fontId="11" fillId="0" borderId="0" xfId="0" applyNumberFormat="1" applyFont="1"/>
    <xf numFmtId="0" fontId="13" fillId="2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2" borderId="0" xfId="0" applyFont="1" applyFill="1"/>
    <xf numFmtId="44" fontId="13" fillId="2" borderId="0" xfId="1" applyFont="1" applyFill="1"/>
    <xf numFmtId="49" fontId="13" fillId="3" borderId="2" xfId="0" applyNumberFormat="1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4" fillId="3" borderId="11" xfId="2" applyFont="1" applyFill="1" applyBorder="1" applyAlignment="1">
      <alignment horizontal="center" vertical="center"/>
    </xf>
    <xf numFmtId="0" fontId="14" fillId="3" borderId="2" xfId="2" applyFont="1" applyFill="1" applyBorder="1" applyAlignment="1">
      <alignment horizontal="center" vertical="center"/>
    </xf>
    <xf numFmtId="0" fontId="14" fillId="2" borderId="2" xfId="2" applyFont="1" applyFill="1" applyBorder="1" applyAlignment="1">
      <alignment horizontal="center" vertical="center" wrapText="1"/>
    </xf>
    <xf numFmtId="0" fontId="14" fillId="3" borderId="2" xfId="2" applyFont="1" applyFill="1" applyBorder="1" applyAlignment="1">
      <alignment horizontal="center" vertical="center" wrapText="1"/>
    </xf>
    <xf numFmtId="164" fontId="9" fillId="0" borderId="2" xfId="2" applyNumberFormat="1" applyFont="1" applyBorder="1" applyAlignment="1">
      <alignment vertical="center"/>
    </xf>
    <xf numFmtId="0" fontId="10" fillId="0" borderId="0" xfId="0" applyFont="1" applyAlignment="1">
      <alignment horizontal="center"/>
    </xf>
    <xf numFmtId="44" fontId="10" fillId="0" borderId="0" xfId="1" applyFont="1"/>
    <xf numFmtId="164" fontId="12" fillId="7" borderId="7" xfId="2" applyNumberFormat="1" applyFont="1" applyFill="1" applyBorder="1" applyAlignment="1">
      <alignment vertical="center"/>
    </xf>
    <xf numFmtId="44" fontId="11" fillId="0" borderId="2" xfId="0" applyNumberFormat="1" applyFont="1" applyFill="1" applyBorder="1" applyAlignment="1">
      <alignment horizontal="left"/>
    </xf>
    <xf numFmtId="165" fontId="11" fillId="0" borderId="2" xfId="0" applyNumberFormat="1" applyFont="1" applyFill="1" applyBorder="1" applyAlignment="1">
      <alignment horizontal="left"/>
    </xf>
    <xf numFmtId="165" fontId="11" fillId="0" borderId="0" xfId="0" applyNumberFormat="1" applyFont="1" applyAlignment="1">
      <alignment horizontal="left"/>
    </xf>
    <xf numFmtId="0" fontId="12" fillId="3" borderId="3" xfId="2" applyFont="1" applyFill="1" applyBorder="1" applyAlignment="1">
      <alignment horizontal="center" vertical="center" wrapText="1"/>
    </xf>
    <xf numFmtId="0" fontId="12" fillId="3" borderId="4" xfId="2" applyFont="1" applyFill="1" applyBorder="1" applyAlignment="1">
      <alignment horizontal="center" vertical="center" wrapText="1"/>
    </xf>
    <xf numFmtId="0" fontId="12" fillId="3" borderId="5" xfId="2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4" fillId="3" borderId="1" xfId="2" applyFont="1" applyFill="1" applyBorder="1" applyAlignment="1">
      <alignment horizontal="center" vertical="center"/>
    </xf>
    <xf numFmtId="0" fontId="14" fillId="3" borderId="7" xfId="2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44" fontId="13" fillId="3" borderId="2" xfId="1" applyFont="1" applyFill="1" applyBorder="1" applyAlignment="1">
      <alignment horizontal="center" vertical="center" wrapText="1"/>
    </xf>
    <xf numFmtId="44" fontId="13" fillId="3" borderId="2" xfId="1" applyFont="1" applyFill="1" applyBorder="1" applyAlignment="1">
      <alignment horizontal="center" vertical="center"/>
    </xf>
    <xf numFmtId="0" fontId="12" fillId="2" borderId="0" xfId="2" applyFont="1" applyFill="1" applyBorder="1" applyAlignment="1">
      <alignment horizontal="center" vertical="center"/>
    </xf>
    <xf numFmtId="0" fontId="14" fillId="4" borderId="2" xfId="2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6" fillId="3" borderId="13" xfId="0" applyFont="1" applyFill="1" applyBorder="1" applyAlignment="1">
      <alignment horizontal="center"/>
    </xf>
    <xf numFmtId="49" fontId="12" fillId="3" borderId="3" xfId="2" applyNumberFormat="1" applyFont="1" applyFill="1" applyBorder="1" applyAlignment="1">
      <alignment horizontal="center" vertical="center" wrapText="1"/>
    </xf>
    <xf numFmtId="49" fontId="12" fillId="3" borderId="4" xfId="2" applyNumberFormat="1" applyFont="1" applyFill="1" applyBorder="1" applyAlignment="1">
      <alignment horizontal="center" vertical="center" wrapText="1"/>
    </xf>
    <xf numFmtId="49" fontId="12" fillId="3" borderId="5" xfId="2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2" fillId="0" borderId="0" xfId="2" applyFont="1" applyFill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12" fillId="0" borderId="0" xfId="4" applyFont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4" fillId="3" borderId="3" xfId="4" applyFont="1" applyFill="1" applyBorder="1" applyAlignment="1">
      <alignment horizontal="center" vertical="center" wrapText="1"/>
    </xf>
    <xf numFmtId="0" fontId="14" fillId="3" borderId="4" xfId="4" applyFont="1" applyFill="1" applyBorder="1" applyAlignment="1">
      <alignment horizontal="center" vertical="center" wrapText="1"/>
    </xf>
    <xf numFmtId="0" fontId="14" fillId="3" borderId="5" xfId="4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0" fontId="9" fillId="4" borderId="2" xfId="2" applyFont="1" applyFill="1" applyBorder="1" applyAlignment="1">
      <alignment horizontal="center" vertical="center" wrapText="1"/>
    </xf>
    <xf numFmtId="0" fontId="12" fillId="2" borderId="13" xfId="2" applyFont="1" applyFill="1" applyBorder="1" applyAlignment="1">
      <alignment horizontal="center" vertical="center"/>
    </xf>
    <xf numFmtId="0" fontId="12" fillId="2" borderId="12" xfId="2" applyFont="1" applyFill="1" applyBorder="1" applyAlignment="1">
      <alignment horizontal="center" vertical="center"/>
    </xf>
    <xf numFmtId="49" fontId="12" fillId="3" borderId="2" xfId="2" applyNumberFormat="1" applyFont="1" applyFill="1" applyBorder="1" applyAlignment="1">
      <alignment horizontal="center" vertical="center" wrapText="1"/>
    </xf>
  </cellXfs>
  <cellStyles count="43"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Moneda" xfId="1" builtinId="4"/>
    <cellStyle name="Moneda 2" xfId="5"/>
    <cellStyle name="Moneda 2 2" xfId="8"/>
    <cellStyle name="Moneda 2 2 2" xfId="40"/>
    <cellStyle name="Moneda 3" xfId="6"/>
    <cellStyle name="Moneda 3 2" xfId="9"/>
    <cellStyle name="Moneda 3 2 2" xfId="41"/>
    <cellStyle name="Moneda 3 3" xfId="38"/>
    <cellStyle name="Moneda 4" xfId="7"/>
    <cellStyle name="Moneda 4 2" xfId="39"/>
    <cellStyle name="Moneda 5" xfId="10"/>
    <cellStyle name="Moneda 5 2" xfId="42"/>
    <cellStyle name="Moneda 6" xfId="37"/>
    <cellStyle name="Normal" xfId="0" builtinId="0"/>
    <cellStyle name="Normal 2" xfId="2"/>
    <cellStyle name="Normal_jacki 031-029-021-022_PERSONAL_AMSA_2010(2)" xfId="4"/>
    <cellStyle name="Normal_jacki 031-029-021-022_POR DIVISIÓN FUNCIONAL JACKI3 28-05-2010 " xfId="3"/>
  </cellStyles>
  <dxfs count="3"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colors>
    <mruColors>
      <color rgb="FFFEC5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146</xdr:row>
      <xdr:rowOff>0</xdr:rowOff>
    </xdr:from>
    <xdr:ext cx="184731" cy="264560"/>
    <xdr:sp macro="" textlink="">
      <xdr:nvSpPr>
        <xdr:cNvPr id="3" name="25 CuadroTexto"/>
        <xdr:cNvSpPr txBox="1"/>
      </xdr:nvSpPr>
      <xdr:spPr>
        <a:xfrm>
          <a:off x="253365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146</xdr:row>
      <xdr:rowOff>0</xdr:rowOff>
    </xdr:from>
    <xdr:ext cx="184731" cy="264560"/>
    <xdr:sp macro="" textlink="">
      <xdr:nvSpPr>
        <xdr:cNvPr id="5" name="26 CuadroTexto"/>
        <xdr:cNvSpPr txBox="1"/>
      </xdr:nvSpPr>
      <xdr:spPr>
        <a:xfrm>
          <a:off x="54292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146</xdr:row>
      <xdr:rowOff>0</xdr:rowOff>
    </xdr:from>
    <xdr:ext cx="184731" cy="264560"/>
    <xdr:sp macro="" textlink="">
      <xdr:nvSpPr>
        <xdr:cNvPr id="6" name="45 CuadroTexto"/>
        <xdr:cNvSpPr txBox="1"/>
      </xdr:nvSpPr>
      <xdr:spPr>
        <a:xfrm>
          <a:off x="253365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146</xdr:row>
      <xdr:rowOff>0</xdr:rowOff>
    </xdr:from>
    <xdr:ext cx="184731" cy="264560"/>
    <xdr:sp macro="" textlink="">
      <xdr:nvSpPr>
        <xdr:cNvPr id="7" name="59 CuadroTexto"/>
        <xdr:cNvSpPr txBox="1"/>
      </xdr:nvSpPr>
      <xdr:spPr>
        <a:xfrm>
          <a:off x="54292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146</xdr:row>
      <xdr:rowOff>0</xdr:rowOff>
    </xdr:from>
    <xdr:ext cx="184731" cy="264560"/>
    <xdr:sp macro="" textlink="">
      <xdr:nvSpPr>
        <xdr:cNvPr id="8" name="25 CuadroTexto"/>
        <xdr:cNvSpPr txBox="1"/>
      </xdr:nvSpPr>
      <xdr:spPr>
        <a:xfrm>
          <a:off x="253365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149</xdr:row>
      <xdr:rowOff>0</xdr:rowOff>
    </xdr:from>
    <xdr:ext cx="184731" cy="264560"/>
    <xdr:sp macro="" textlink="">
      <xdr:nvSpPr>
        <xdr:cNvPr id="9" name="26 CuadroTexto"/>
        <xdr:cNvSpPr txBox="1"/>
      </xdr:nvSpPr>
      <xdr:spPr>
        <a:xfrm>
          <a:off x="542925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147</xdr:row>
      <xdr:rowOff>0</xdr:rowOff>
    </xdr:from>
    <xdr:ext cx="184731" cy="264560"/>
    <xdr:sp macro="" textlink="">
      <xdr:nvSpPr>
        <xdr:cNvPr id="10" name="45 CuadroTexto"/>
        <xdr:cNvSpPr txBox="1"/>
      </xdr:nvSpPr>
      <xdr:spPr>
        <a:xfrm>
          <a:off x="2533650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146</xdr:row>
      <xdr:rowOff>0</xdr:rowOff>
    </xdr:from>
    <xdr:ext cx="184731" cy="264560"/>
    <xdr:sp macro="" textlink="">
      <xdr:nvSpPr>
        <xdr:cNvPr id="11" name="59 CuadroTexto"/>
        <xdr:cNvSpPr txBox="1"/>
      </xdr:nvSpPr>
      <xdr:spPr>
        <a:xfrm>
          <a:off x="54292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100</xdr:row>
      <xdr:rowOff>0</xdr:rowOff>
    </xdr:from>
    <xdr:ext cx="184731" cy="264560"/>
    <xdr:sp macro="" textlink="">
      <xdr:nvSpPr>
        <xdr:cNvPr id="12" name="16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100</xdr:row>
      <xdr:rowOff>0</xdr:rowOff>
    </xdr:from>
    <xdr:ext cx="184731" cy="264560"/>
    <xdr:sp macro="" textlink="">
      <xdr:nvSpPr>
        <xdr:cNvPr id="13" name="17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100</xdr:row>
      <xdr:rowOff>0</xdr:rowOff>
    </xdr:from>
    <xdr:ext cx="184731" cy="264560"/>
    <xdr:sp macro="" textlink="">
      <xdr:nvSpPr>
        <xdr:cNvPr id="14" name="18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100</xdr:row>
      <xdr:rowOff>0</xdr:rowOff>
    </xdr:from>
    <xdr:ext cx="184731" cy="264560"/>
    <xdr:sp macro="" textlink="">
      <xdr:nvSpPr>
        <xdr:cNvPr id="15" name="16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100</xdr:row>
      <xdr:rowOff>0</xdr:rowOff>
    </xdr:from>
    <xdr:ext cx="184731" cy="264560"/>
    <xdr:sp macro="" textlink="">
      <xdr:nvSpPr>
        <xdr:cNvPr id="16" name="17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100</xdr:row>
      <xdr:rowOff>0</xdr:rowOff>
    </xdr:from>
    <xdr:ext cx="184731" cy="264560"/>
    <xdr:sp macro="" textlink="">
      <xdr:nvSpPr>
        <xdr:cNvPr id="17" name="18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39</xdr:row>
      <xdr:rowOff>0</xdr:rowOff>
    </xdr:from>
    <xdr:ext cx="184731" cy="264560"/>
    <xdr:sp macro="" textlink="">
      <xdr:nvSpPr>
        <xdr:cNvPr id="24" name="16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39</xdr:row>
      <xdr:rowOff>0</xdr:rowOff>
    </xdr:from>
    <xdr:ext cx="184731" cy="264560"/>
    <xdr:sp macro="" textlink="">
      <xdr:nvSpPr>
        <xdr:cNvPr id="25" name="17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39</xdr:row>
      <xdr:rowOff>0</xdr:rowOff>
    </xdr:from>
    <xdr:ext cx="184731" cy="264560"/>
    <xdr:sp macro="" textlink="">
      <xdr:nvSpPr>
        <xdr:cNvPr id="26" name="18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39</xdr:row>
      <xdr:rowOff>0</xdr:rowOff>
    </xdr:from>
    <xdr:ext cx="184731" cy="264560"/>
    <xdr:sp macro="" textlink="">
      <xdr:nvSpPr>
        <xdr:cNvPr id="27" name="16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39</xdr:row>
      <xdr:rowOff>0</xdr:rowOff>
    </xdr:from>
    <xdr:ext cx="184731" cy="264560"/>
    <xdr:sp macro="" textlink="">
      <xdr:nvSpPr>
        <xdr:cNvPr id="28" name="17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39</xdr:row>
      <xdr:rowOff>0</xdr:rowOff>
    </xdr:from>
    <xdr:ext cx="184731" cy="264560"/>
    <xdr:sp macro="" textlink="">
      <xdr:nvSpPr>
        <xdr:cNvPr id="29" name="18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39</xdr:row>
      <xdr:rowOff>0</xdr:rowOff>
    </xdr:from>
    <xdr:ext cx="184731" cy="264560"/>
    <xdr:sp macro="" textlink="">
      <xdr:nvSpPr>
        <xdr:cNvPr id="35" name="16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39</xdr:row>
      <xdr:rowOff>0</xdr:rowOff>
    </xdr:from>
    <xdr:ext cx="184731" cy="264560"/>
    <xdr:sp macro="" textlink="">
      <xdr:nvSpPr>
        <xdr:cNvPr id="36" name="17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39</xdr:row>
      <xdr:rowOff>0</xdr:rowOff>
    </xdr:from>
    <xdr:ext cx="184731" cy="264560"/>
    <xdr:sp macro="" textlink="">
      <xdr:nvSpPr>
        <xdr:cNvPr id="37" name="18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39</xdr:row>
      <xdr:rowOff>0</xdr:rowOff>
    </xdr:from>
    <xdr:ext cx="184731" cy="264560"/>
    <xdr:sp macro="" textlink="">
      <xdr:nvSpPr>
        <xdr:cNvPr id="38" name="16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39</xdr:row>
      <xdr:rowOff>0</xdr:rowOff>
    </xdr:from>
    <xdr:ext cx="184731" cy="264560"/>
    <xdr:sp macro="" textlink="">
      <xdr:nvSpPr>
        <xdr:cNvPr id="39" name="17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39</xdr:row>
      <xdr:rowOff>0</xdr:rowOff>
    </xdr:from>
    <xdr:ext cx="184731" cy="264560"/>
    <xdr:sp macro="" textlink="">
      <xdr:nvSpPr>
        <xdr:cNvPr id="40" name="18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3</xdr:col>
      <xdr:colOff>404812</xdr:colOff>
      <xdr:row>7</xdr:row>
      <xdr:rowOff>119063</xdr:rowOff>
    </xdr:from>
    <xdr:to>
      <xdr:col>7</xdr:col>
      <xdr:colOff>416718</xdr:colOff>
      <xdr:row>13</xdr:row>
      <xdr:rowOff>16667</xdr:rowOff>
    </xdr:to>
    <xdr:grpSp>
      <xdr:nvGrpSpPr>
        <xdr:cNvPr id="30" name="Grupo 29"/>
        <xdr:cNvGrpSpPr/>
      </xdr:nvGrpSpPr>
      <xdr:grpSpPr>
        <a:xfrm>
          <a:off x="1690687" y="1547813"/>
          <a:ext cx="5738812" cy="1112042"/>
          <a:chOff x="1319448" y="225092"/>
          <a:chExt cx="3259781" cy="781051"/>
        </a:xfrm>
      </xdr:grpSpPr>
      <xdr:pic>
        <xdr:nvPicPr>
          <xdr:cNvPr id="31" name="Imagen 30"/>
          <xdr:cNvPicPr/>
        </xdr:nvPicPr>
        <xdr:blipFill rotWithShape="1">
          <a:blip xmlns:r="http://schemas.openxmlformats.org/officeDocument/2006/relationships" r:embed="rId1"/>
          <a:srcRect l="24937" t="2318" r="49248" b="89766"/>
          <a:stretch/>
        </xdr:blipFill>
        <xdr:spPr bwMode="auto">
          <a:xfrm>
            <a:off x="1319448" y="225092"/>
            <a:ext cx="1962151" cy="781051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="" xmlns:a14="http://schemas.microsoft.com/office/drawing/2010/main"/>
            </a:ext>
          </a:extLst>
        </xdr:spPr>
      </xdr:pic>
      <xdr:sp macro="" textlink="">
        <xdr:nvSpPr>
          <xdr:cNvPr id="32" name="Cuadro de texto 1"/>
          <xdr:cNvSpPr txBox="1"/>
        </xdr:nvSpPr>
        <xdr:spPr>
          <a:xfrm>
            <a:off x="3362325" y="276225"/>
            <a:ext cx="1216904" cy="647700"/>
          </a:xfrm>
          <a:prstGeom prst="rect">
            <a:avLst/>
          </a:prstGeom>
          <a:solidFill>
            <a:schemeClr val="lt1"/>
          </a:solidFill>
          <a:ln w="6350">
            <a:solidFill>
              <a:schemeClr val="bg1"/>
            </a:solidFill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GT" sz="900" b="1">
                <a:solidFill>
                  <a:srgbClr val="00206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Autoridad para el Manejo Sustentable de la Cuenca y del Lago de Amatitlán</a:t>
            </a:r>
            <a:endParaRPr lang="es-G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oneCellAnchor>
    <xdr:from>
      <xdr:col>5</xdr:col>
      <xdr:colOff>0</xdr:colOff>
      <xdr:row>100</xdr:row>
      <xdr:rowOff>0</xdr:rowOff>
    </xdr:from>
    <xdr:ext cx="184731" cy="264560"/>
    <xdr:sp macro="" textlink="">
      <xdr:nvSpPr>
        <xdr:cNvPr id="33" name="16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100</xdr:row>
      <xdr:rowOff>0</xdr:rowOff>
    </xdr:from>
    <xdr:ext cx="184731" cy="264560"/>
    <xdr:sp macro="" textlink="">
      <xdr:nvSpPr>
        <xdr:cNvPr id="34" name="17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100</xdr:row>
      <xdr:rowOff>0</xdr:rowOff>
    </xdr:from>
    <xdr:ext cx="184731" cy="264560"/>
    <xdr:sp macro="" textlink="">
      <xdr:nvSpPr>
        <xdr:cNvPr id="41" name="18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100</xdr:row>
      <xdr:rowOff>0</xdr:rowOff>
    </xdr:from>
    <xdr:ext cx="184731" cy="264560"/>
    <xdr:sp macro="" textlink="">
      <xdr:nvSpPr>
        <xdr:cNvPr id="42" name="16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100</xdr:row>
      <xdr:rowOff>0</xdr:rowOff>
    </xdr:from>
    <xdr:ext cx="184731" cy="264560"/>
    <xdr:sp macro="" textlink="">
      <xdr:nvSpPr>
        <xdr:cNvPr id="43" name="17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100</xdr:row>
      <xdr:rowOff>0</xdr:rowOff>
    </xdr:from>
    <xdr:ext cx="184731" cy="264560"/>
    <xdr:sp macro="" textlink="">
      <xdr:nvSpPr>
        <xdr:cNvPr id="44" name="18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96</xdr:row>
      <xdr:rowOff>0</xdr:rowOff>
    </xdr:from>
    <xdr:ext cx="184731" cy="264560"/>
    <xdr:sp macro="" textlink="">
      <xdr:nvSpPr>
        <xdr:cNvPr id="45" name="16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96</xdr:row>
      <xdr:rowOff>0</xdr:rowOff>
    </xdr:from>
    <xdr:ext cx="184731" cy="264560"/>
    <xdr:sp macro="" textlink="">
      <xdr:nvSpPr>
        <xdr:cNvPr id="46" name="17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96</xdr:row>
      <xdr:rowOff>0</xdr:rowOff>
    </xdr:from>
    <xdr:ext cx="184731" cy="264560"/>
    <xdr:sp macro="" textlink="">
      <xdr:nvSpPr>
        <xdr:cNvPr id="47" name="18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96</xdr:row>
      <xdr:rowOff>0</xdr:rowOff>
    </xdr:from>
    <xdr:ext cx="184731" cy="264560"/>
    <xdr:sp macro="" textlink="">
      <xdr:nvSpPr>
        <xdr:cNvPr id="48" name="16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96</xdr:row>
      <xdr:rowOff>0</xdr:rowOff>
    </xdr:from>
    <xdr:ext cx="184731" cy="264560"/>
    <xdr:sp macro="" textlink="">
      <xdr:nvSpPr>
        <xdr:cNvPr id="49" name="17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96</xdr:row>
      <xdr:rowOff>0</xdr:rowOff>
    </xdr:from>
    <xdr:ext cx="184731" cy="264560"/>
    <xdr:sp macro="" textlink="">
      <xdr:nvSpPr>
        <xdr:cNvPr id="50" name="18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79</xdr:row>
      <xdr:rowOff>0</xdr:rowOff>
    </xdr:from>
    <xdr:ext cx="184731" cy="264560"/>
    <xdr:sp macro="" textlink="">
      <xdr:nvSpPr>
        <xdr:cNvPr id="51" name="16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79</xdr:row>
      <xdr:rowOff>0</xdr:rowOff>
    </xdr:from>
    <xdr:ext cx="184731" cy="264560"/>
    <xdr:sp macro="" textlink="">
      <xdr:nvSpPr>
        <xdr:cNvPr id="52" name="17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79</xdr:row>
      <xdr:rowOff>0</xdr:rowOff>
    </xdr:from>
    <xdr:ext cx="184731" cy="264560"/>
    <xdr:sp macro="" textlink="">
      <xdr:nvSpPr>
        <xdr:cNvPr id="53" name="18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79</xdr:row>
      <xdr:rowOff>0</xdr:rowOff>
    </xdr:from>
    <xdr:ext cx="184731" cy="264560"/>
    <xdr:sp macro="" textlink="">
      <xdr:nvSpPr>
        <xdr:cNvPr id="54" name="16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79</xdr:row>
      <xdr:rowOff>0</xdr:rowOff>
    </xdr:from>
    <xdr:ext cx="184731" cy="264560"/>
    <xdr:sp macro="" textlink="">
      <xdr:nvSpPr>
        <xdr:cNvPr id="55" name="17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79</xdr:row>
      <xdr:rowOff>0</xdr:rowOff>
    </xdr:from>
    <xdr:ext cx="184731" cy="264560"/>
    <xdr:sp macro="" textlink="">
      <xdr:nvSpPr>
        <xdr:cNvPr id="56" name="18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79</xdr:row>
      <xdr:rowOff>0</xdr:rowOff>
    </xdr:from>
    <xdr:ext cx="184731" cy="264560"/>
    <xdr:sp macro="" textlink="">
      <xdr:nvSpPr>
        <xdr:cNvPr id="57" name="16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79</xdr:row>
      <xdr:rowOff>0</xdr:rowOff>
    </xdr:from>
    <xdr:ext cx="184731" cy="264560"/>
    <xdr:sp macro="" textlink="">
      <xdr:nvSpPr>
        <xdr:cNvPr id="58" name="17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79</xdr:row>
      <xdr:rowOff>0</xdr:rowOff>
    </xdr:from>
    <xdr:ext cx="184731" cy="264560"/>
    <xdr:sp macro="" textlink="">
      <xdr:nvSpPr>
        <xdr:cNvPr id="59" name="18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79</xdr:row>
      <xdr:rowOff>0</xdr:rowOff>
    </xdr:from>
    <xdr:ext cx="184731" cy="264560"/>
    <xdr:sp macro="" textlink="">
      <xdr:nvSpPr>
        <xdr:cNvPr id="60" name="16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79</xdr:row>
      <xdr:rowOff>0</xdr:rowOff>
    </xdr:from>
    <xdr:ext cx="184731" cy="264560"/>
    <xdr:sp macro="" textlink="">
      <xdr:nvSpPr>
        <xdr:cNvPr id="61" name="17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79</xdr:row>
      <xdr:rowOff>0</xdr:rowOff>
    </xdr:from>
    <xdr:ext cx="184731" cy="264560"/>
    <xdr:sp macro="" textlink="">
      <xdr:nvSpPr>
        <xdr:cNvPr id="62" name="18 CuadroTexto"/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96</xdr:row>
      <xdr:rowOff>0</xdr:rowOff>
    </xdr:from>
    <xdr:ext cx="184731" cy="264560"/>
    <xdr:sp macro="" textlink="">
      <xdr:nvSpPr>
        <xdr:cNvPr id="63" name="16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96</xdr:row>
      <xdr:rowOff>0</xdr:rowOff>
    </xdr:from>
    <xdr:ext cx="184731" cy="264560"/>
    <xdr:sp macro="" textlink="">
      <xdr:nvSpPr>
        <xdr:cNvPr id="64" name="17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96</xdr:row>
      <xdr:rowOff>0</xdr:rowOff>
    </xdr:from>
    <xdr:ext cx="184731" cy="264560"/>
    <xdr:sp macro="" textlink="">
      <xdr:nvSpPr>
        <xdr:cNvPr id="65" name="18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96</xdr:row>
      <xdr:rowOff>0</xdr:rowOff>
    </xdr:from>
    <xdr:ext cx="184731" cy="264560"/>
    <xdr:sp macro="" textlink="">
      <xdr:nvSpPr>
        <xdr:cNvPr id="66" name="16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96</xdr:row>
      <xdr:rowOff>0</xdr:rowOff>
    </xdr:from>
    <xdr:ext cx="184731" cy="264560"/>
    <xdr:sp macro="" textlink="">
      <xdr:nvSpPr>
        <xdr:cNvPr id="67" name="17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96</xdr:row>
      <xdr:rowOff>0</xdr:rowOff>
    </xdr:from>
    <xdr:ext cx="184731" cy="264560"/>
    <xdr:sp macro="" textlink="">
      <xdr:nvSpPr>
        <xdr:cNvPr id="68" name="18 CuadroTexto"/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140</xdr:row>
      <xdr:rowOff>0</xdr:rowOff>
    </xdr:from>
    <xdr:ext cx="184731" cy="264560"/>
    <xdr:sp macro="" textlink="">
      <xdr:nvSpPr>
        <xdr:cNvPr id="69" name="25 CuadroTexto"/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140</xdr:row>
      <xdr:rowOff>0</xdr:rowOff>
    </xdr:from>
    <xdr:ext cx="184731" cy="264560"/>
    <xdr:sp macro="" textlink="">
      <xdr:nvSpPr>
        <xdr:cNvPr id="70" name="26 CuadroTexto"/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140</xdr:row>
      <xdr:rowOff>0</xdr:rowOff>
    </xdr:from>
    <xdr:ext cx="184731" cy="264560"/>
    <xdr:sp macro="" textlink="">
      <xdr:nvSpPr>
        <xdr:cNvPr id="71" name="45 CuadroTexto"/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140</xdr:row>
      <xdr:rowOff>0</xdr:rowOff>
    </xdr:from>
    <xdr:ext cx="184731" cy="264560"/>
    <xdr:sp macro="" textlink="">
      <xdr:nvSpPr>
        <xdr:cNvPr id="72" name="59 CuadroTexto"/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140</xdr:row>
      <xdr:rowOff>0</xdr:rowOff>
    </xdr:from>
    <xdr:ext cx="184731" cy="264560"/>
    <xdr:sp macro="" textlink="">
      <xdr:nvSpPr>
        <xdr:cNvPr id="73" name="25 CuadroTexto"/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140</xdr:row>
      <xdr:rowOff>0</xdr:rowOff>
    </xdr:from>
    <xdr:ext cx="184731" cy="264560"/>
    <xdr:sp macro="" textlink="">
      <xdr:nvSpPr>
        <xdr:cNvPr id="74" name="26 CuadroTexto"/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140</xdr:row>
      <xdr:rowOff>0</xdr:rowOff>
    </xdr:from>
    <xdr:ext cx="184731" cy="264560"/>
    <xdr:sp macro="" textlink="">
      <xdr:nvSpPr>
        <xdr:cNvPr id="75" name="45 CuadroTexto"/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140</xdr:row>
      <xdr:rowOff>0</xdr:rowOff>
    </xdr:from>
    <xdr:ext cx="184731" cy="264560"/>
    <xdr:sp macro="" textlink="">
      <xdr:nvSpPr>
        <xdr:cNvPr id="76" name="59 CuadroTexto"/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66"/>
  <sheetViews>
    <sheetView showGridLines="0" tabSelected="1" zoomScale="80" zoomScaleNormal="80" workbookViewId="0">
      <selection activeCell="I1" sqref="I1:I1048576"/>
    </sheetView>
  </sheetViews>
  <sheetFormatPr baseColWidth="10" defaultColWidth="10.85546875" defaultRowHeight="15" x14ac:dyDescent="0.25"/>
  <cols>
    <col min="1" max="1" width="10.85546875" style="15" customWidth="1"/>
    <col min="2" max="2" width="2.85546875" style="3" customWidth="1"/>
    <col min="3" max="3" width="5.5703125" style="3" customWidth="1"/>
    <col min="4" max="4" width="16.5703125" style="6" customWidth="1"/>
    <col min="5" max="5" width="23.28515625" style="23" customWidth="1"/>
    <col min="6" max="6" width="20.7109375" style="3" customWidth="1"/>
    <col min="7" max="7" width="25.28515625" style="6" customWidth="1"/>
    <col min="8" max="8" width="46.140625" style="3" customWidth="1"/>
    <col min="9" max="9" width="16" style="3" hidden="1" customWidth="1"/>
    <col min="10" max="10" width="12.140625" style="3" customWidth="1"/>
    <col min="11" max="11" width="14.5703125" style="6" customWidth="1"/>
    <col min="12" max="12" width="15.42578125" style="6" hidden="1" customWidth="1"/>
    <col min="13" max="13" width="15.42578125" style="23" customWidth="1"/>
    <col min="14" max="14" width="14" style="1" customWidth="1"/>
    <col min="15" max="16" width="14.42578125" style="3" customWidth="1"/>
    <col min="17" max="17" width="12" style="3" customWidth="1"/>
    <col min="18" max="18" width="13.140625" style="3" customWidth="1"/>
    <col min="19" max="19" width="13" style="3" customWidth="1"/>
    <col min="20" max="20" width="16.28515625" style="3" customWidth="1"/>
    <col min="21" max="21" width="14.42578125" style="3" customWidth="1"/>
    <col min="22" max="22" width="14.28515625" style="6" hidden="1" customWidth="1"/>
    <col min="23" max="23" width="0" style="3" hidden="1" customWidth="1"/>
    <col min="24" max="16384" width="10.85546875" style="3"/>
  </cols>
  <sheetData>
    <row r="1" spans="1:24" x14ac:dyDescent="0.25">
      <c r="D1" s="23"/>
      <c r="G1" s="23"/>
      <c r="K1" s="23"/>
      <c r="L1" s="23"/>
      <c r="V1" s="23"/>
    </row>
    <row r="2" spans="1:24" x14ac:dyDescent="0.25">
      <c r="D2" s="23"/>
      <c r="G2" s="23"/>
      <c r="K2" s="23"/>
      <c r="L2" s="23"/>
      <c r="V2" s="23"/>
    </row>
    <row r="3" spans="1:24" x14ac:dyDescent="0.25">
      <c r="D3" s="3"/>
      <c r="G3" s="23"/>
      <c r="K3" s="23"/>
      <c r="L3" s="23"/>
      <c r="V3" s="23"/>
    </row>
    <row r="4" spans="1:24" ht="15.75" x14ac:dyDescent="0.3">
      <c r="A4" s="37"/>
      <c r="B4" s="38"/>
      <c r="C4" s="38"/>
      <c r="D4" s="39"/>
      <c r="E4" s="39"/>
      <c r="F4" s="38"/>
      <c r="G4" s="39"/>
      <c r="H4" s="38"/>
      <c r="I4" s="38"/>
      <c r="J4" s="38"/>
      <c r="K4" s="39"/>
      <c r="L4" s="39"/>
      <c r="M4" s="39"/>
      <c r="N4" s="41"/>
      <c r="O4" s="38"/>
      <c r="P4" s="38"/>
      <c r="Q4" s="38"/>
      <c r="R4" s="38"/>
      <c r="S4" s="38"/>
      <c r="T4" s="38"/>
      <c r="U4" s="38"/>
      <c r="V4" s="39"/>
    </row>
    <row r="5" spans="1:24" ht="15.75" x14ac:dyDescent="0.3">
      <c r="A5" s="37"/>
      <c r="B5" s="38"/>
      <c r="C5" s="38"/>
      <c r="D5" s="39"/>
      <c r="E5" s="39"/>
      <c r="F5" s="38"/>
      <c r="G5" s="39"/>
      <c r="H5" s="38"/>
      <c r="I5" s="38"/>
      <c r="J5" s="38"/>
      <c r="K5" s="39"/>
      <c r="L5" s="39"/>
      <c r="M5" s="39"/>
      <c r="N5" s="41"/>
      <c r="O5" s="38"/>
      <c r="P5" s="38"/>
      <c r="Q5" s="38"/>
      <c r="R5" s="38"/>
      <c r="S5" s="38"/>
      <c r="T5" s="38"/>
      <c r="U5" s="38"/>
      <c r="V5" s="39"/>
    </row>
    <row r="6" spans="1:24" ht="15.75" x14ac:dyDescent="0.3">
      <c r="A6" s="37"/>
      <c r="B6" s="38"/>
      <c r="C6" s="38"/>
      <c r="D6" s="39"/>
      <c r="E6" s="39"/>
      <c r="F6" s="38"/>
      <c r="G6" s="39"/>
      <c r="H6" s="38"/>
      <c r="I6" s="38"/>
      <c r="J6" s="38"/>
      <c r="K6" s="39"/>
      <c r="L6" s="39"/>
      <c r="M6" s="39"/>
      <c r="N6" s="41"/>
      <c r="O6" s="38"/>
      <c r="P6" s="38"/>
      <c r="Q6" s="38"/>
      <c r="R6" s="38"/>
      <c r="S6" s="38"/>
      <c r="T6" s="38"/>
      <c r="U6" s="38"/>
      <c r="V6" s="39"/>
    </row>
    <row r="7" spans="1:24" ht="19.5" customHeight="1" x14ac:dyDescent="0.3">
      <c r="A7" s="37"/>
      <c r="B7" s="38"/>
      <c r="C7" s="38"/>
      <c r="D7" s="39"/>
      <c r="E7" s="39"/>
      <c r="F7" s="38"/>
      <c r="G7" s="39"/>
      <c r="H7" s="38"/>
      <c r="I7" s="38"/>
      <c r="J7" s="38"/>
      <c r="K7" s="39"/>
      <c r="L7" s="39"/>
      <c r="M7" s="39"/>
      <c r="N7" s="41"/>
      <c r="O7" s="38"/>
      <c r="P7" s="38"/>
      <c r="Q7" s="38"/>
      <c r="R7" s="38"/>
      <c r="S7" s="38"/>
      <c r="T7" s="38"/>
      <c r="U7" s="38"/>
      <c r="V7" s="39"/>
    </row>
    <row r="8" spans="1:24" ht="15.75" x14ac:dyDescent="0.3">
      <c r="A8" s="37"/>
      <c r="B8" s="38"/>
      <c r="C8" s="38"/>
      <c r="D8" s="39"/>
      <c r="E8" s="39"/>
      <c r="F8" s="38"/>
      <c r="G8" s="39"/>
      <c r="H8" s="38"/>
      <c r="I8" s="38"/>
      <c r="J8" s="38"/>
      <c r="K8" s="39"/>
      <c r="L8" s="39"/>
      <c r="M8" s="39"/>
      <c r="N8" s="41"/>
      <c r="O8" s="38"/>
      <c r="P8" s="38"/>
      <c r="Q8" s="38"/>
      <c r="R8" s="38"/>
      <c r="S8" s="38"/>
      <c r="T8" s="38"/>
      <c r="U8" s="38"/>
      <c r="V8" s="39"/>
    </row>
    <row r="9" spans="1:24" ht="15.75" x14ac:dyDescent="0.3">
      <c r="A9" s="37"/>
      <c r="B9" s="38"/>
      <c r="C9" s="171" t="s">
        <v>80</v>
      </c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7"/>
      <c r="X9" s="7"/>
    </row>
    <row r="10" spans="1:24" ht="15.75" x14ac:dyDescent="0.3">
      <c r="A10" s="37"/>
      <c r="B10" s="38"/>
      <c r="C10" s="171" t="s">
        <v>378</v>
      </c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7"/>
      <c r="X10" s="7"/>
    </row>
    <row r="11" spans="1:24" ht="15.75" x14ac:dyDescent="0.3">
      <c r="A11" s="37"/>
      <c r="B11" s="38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8"/>
      <c r="X11" s="8"/>
    </row>
    <row r="12" spans="1:24" ht="15.75" x14ac:dyDescent="0.3">
      <c r="A12" s="37"/>
      <c r="B12" s="38"/>
      <c r="C12" s="170" t="s">
        <v>81</v>
      </c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9"/>
      <c r="X12" s="9"/>
    </row>
    <row r="13" spans="1:24" ht="15.75" x14ac:dyDescent="0.3">
      <c r="A13" s="37"/>
      <c r="B13" s="38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9"/>
      <c r="X13" s="9"/>
    </row>
    <row r="14" spans="1:24" ht="15.75" x14ac:dyDescent="0.3">
      <c r="A14" s="37"/>
      <c r="B14" s="38"/>
      <c r="C14" s="170" t="s">
        <v>138</v>
      </c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9"/>
      <c r="X14" s="9"/>
    </row>
    <row r="15" spans="1:24" ht="15" customHeight="1" x14ac:dyDescent="0.3">
      <c r="A15" s="37"/>
      <c r="B15" s="38"/>
      <c r="C15" s="134" t="s">
        <v>84</v>
      </c>
      <c r="D15" s="134" t="s">
        <v>262</v>
      </c>
      <c r="E15" s="43"/>
      <c r="F15" s="134" t="s">
        <v>83</v>
      </c>
      <c r="G15" s="134" t="s">
        <v>139</v>
      </c>
      <c r="H15" s="134" t="s">
        <v>82</v>
      </c>
      <c r="I15" s="134" t="s">
        <v>222</v>
      </c>
      <c r="J15" s="159" t="s">
        <v>87</v>
      </c>
      <c r="K15" s="150" t="s">
        <v>99</v>
      </c>
      <c r="L15" s="147" t="s">
        <v>131</v>
      </c>
      <c r="M15" s="142" t="s">
        <v>103</v>
      </c>
      <c r="N15" s="153" t="s">
        <v>104</v>
      </c>
      <c r="O15" s="142" t="s">
        <v>103</v>
      </c>
      <c r="P15" s="139" t="s">
        <v>132</v>
      </c>
      <c r="Q15" s="172" t="s">
        <v>133</v>
      </c>
      <c r="R15" s="172"/>
      <c r="S15" s="172"/>
      <c r="T15" s="147" t="s">
        <v>136</v>
      </c>
      <c r="U15" s="134" t="s">
        <v>137</v>
      </c>
      <c r="V15" s="159" t="s">
        <v>79</v>
      </c>
      <c r="W15" s="177" t="s">
        <v>153</v>
      </c>
    </row>
    <row r="16" spans="1:24" ht="15.75" x14ac:dyDescent="0.3">
      <c r="A16" s="37"/>
      <c r="B16" s="38"/>
      <c r="C16" s="135"/>
      <c r="D16" s="135"/>
      <c r="E16" s="44"/>
      <c r="F16" s="135"/>
      <c r="G16" s="135"/>
      <c r="H16" s="135"/>
      <c r="I16" s="135"/>
      <c r="J16" s="160"/>
      <c r="K16" s="151"/>
      <c r="L16" s="148"/>
      <c r="M16" s="143"/>
      <c r="N16" s="154"/>
      <c r="O16" s="143"/>
      <c r="P16" s="140"/>
      <c r="Q16" s="48">
        <v>201</v>
      </c>
      <c r="R16" s="48">
        <v>102</v>
      </c>
      <c r="S16" s="121" t="s">
        <v>234</v>
      </c>
      <c r="T16" s="148"/>
      <c r="U16" s="135"/>
      <c r="V16" s="160"/>
      <c r="W16" s="177"/>
    </row>
    <row r="17" spans="1:27" ht="45" customHeight="1" x14ac:dyDescent="0.3">
      <c r="A17" s="37"/>
      <c r="B17" s="38"/>
      <c r="C17" s="136"/>
      <c r="D17" s="136"/>
      <c r="E17" s="47" t="s">
        <v>263</v>
      </c>
      <c r="F17" s="136"/>
      <c r="G17" s="136"/>
      <c r="H17" s="136"/>
      <c r="I17" s="136"/>
      <c r="J17" s="161"/>
      <c r="K17" s="152"/>
      <c r="L17" s="149"/>
      <c r="M17" s="48" t="s">
        <v>235</v>
      </c>
      <c r="N17" s="49" t="s">
        <v>101</v>
      </c>
      <c r="O17" s="50" t="s">
        <v>85</v>
      </c>
      <c r="P17" s="141"/>
      <c r="Q17" s="51" t="s">
        <v>134</v>
      </c>
      <c r="R17" s="51" t="s">
        <v>246</v>
      </c>
      <c r="S17" s="51" t="s">
        <v>135</v>
      </c>
      <c r="T17" s="149"/>
      <c r="U17" s="136"/>
      <c r="V17" s="161"/>
      <c r="W17" s="177"/>
    </row>
    <row r="18" spans="1:27" ht="15.75" x14ac:dyDescent="0.3">
      <c r="A18" s="37"/>
      <c r="B18" s="38"/>
      <c r="C18" s="52">
        <v>1</v>
      </c>
      <c r="D18" s="53">
        <v>9901433979</v>
      </c>
      <c r="E18" s="54" t="s">
        <v>264</v>
      </c>
      <c r="F18" s="55" t="s">
        <v>0</v>
      </c>
      <c r="G18" s="56" t="s">
        <v>102</v>
      </c>
      <c r="H18" s="57" t="s">
        <v>1</v>
      </c>
      <c r="I18" s="58">
        <v>41913</v>
      </c>
      <c r="J18" s="59">
        <v>71.400000000000006</v>
      </c>
      <c r="K18" s="56">
        <v>30</v>
      </c>
      <c r="L18" s="54">
        <v>570.62</v>
      </c>
      <c r="M18" s="60">
        <v>836.6</v>
      </c>
      <c r="N18" s="61">
        <f t="shared" ref="N18:N38" si="0">+J18*K18</f>
        <v>2142</v>
      </c>
      <c r="O18" s="62">
        <v>250</v>
      </c>
      <c r="P18" s="63">
        <f>M18+N18+O18</f>
        <v>3228.6</v>
      </c>
      <c r="Q18" s="64">
        <f>ROUND((M18+N18)*4.83%,2)</f>
        <v>143.87</v>
      </c>
      <c r="R18" s="131">
        <v>838.01</v>
      </c>
      <c r="S18" s="131"/>
      <c r="T18" s="64">
        <f>Q18+R18+S18</f>
        <v>981.88</v>
      </c>
      <c r="U18" s="65">
        <f>P18-T18</f>
        <v>2246.7199999999998</v>
      </c>
      <c r="V18" s="66">
        <v>3393002669</v>
      </c>
      <c r="W18" s="22"/>
    </row>
    <row r="19" spans="1:27" ht="15.75" x14ac:dyDescent="0.3">
      <c r="A19" s="37"/>
      <c r="B19" s="38"/>
      <c r="C19" s="52">
        <v>2</v>
      </c>
      <c r="D19" s="53">
        <v>9901433980</v>
      </c>
      <c r="E19" s="54" t="s">
        <v>265</v>
      </c>
      <c r="F19" s="55" t="s">
        <v>0</v>
      </c>
      <c r="G19" s="56" t="s">
        <v>102</v>
      </c>
      <c r="H19" s="57" t="s">
        <v>2</v>
      </c>
      <c r="I19" s="58">
        <v>41246</v>
      </c>
      <c r="J19" s="59">
        <v>71.400000000000006</v>
      </c>
      <c r="K19" s="56">
        <v>30</v>
      </c>
      <c r="L19" s="54">
        <v>570.62</v>
      </c>
      <c r="M19" s="60">
        <v>836.6</v>
      </c>
      <c r="N19" s="61">
        <f t="shared" si="0"/>
        <v>2142</v>
      </c>
      <c r="O19" s="62">
        <v>250</v>
      </c>
      <c r="P19" s="63">
        <f t="shared" ref="P19:P39" si="1">M19+N19+O19</f>
        <v>3228.6</v>
      </c>
      <c r="Q19" s="64">
        <f t="shared" ref="Q19:Q39" si="2">ROUND((M19+N19)*4.83%,2)</f>
        <v>143.87</v>
      </c>
      <c r="R19" s="131"/>
      <c r="S19" s="131"/>
      <c r="T19" s="64">
        <f t="shared" ref="T19:T39" si="3">Q19+R19+S19</f>
        <v>143.87</v>
      </c>
      <c r="U19" s="65">
        <f t="shared" ref="U19:U39" si="4">ROUND(P19-T19,2)</f>
        <v>3084.73</v>
      </c>
      <c r="V19" s="66" t="s">
        <v>86</v>
      </c>
      <c r="W19" s="22" t="s">
        <v>152</v>
      </c>
    </row>
    <row r="20" spans="1:27" ht="15.75" x14ac:dyDescent="0.3">
      <c r="A20" s="37"/>
      <c r="B20" s="38"/>
      <c r="C20" s="52">
        <v>3</v>
      </c>
      <c r="D20" s="53">
        <v>9901433981</v>
      </c>
      <c r="E20" s="54" t="s">
        <v>266</v>
      </c>
      <c r="F20" s="55" t="s">
        <v>0</v>
      </c>
      <c r="G20" s="56" t="s">
        <v>102</v>
      </c>
      <c r="H20" s="57" t="s">
        <v>3</v>
      </c>
      <c r="I20" s="58">
        <v>41572</v>
      </c>
      <c r="J20" s="59">
        <v>71.400000000000006</v>
      </c>
      <c r="K20" s="56">
        <v>30</v>
      </c>
      <c r="L20" s="54">
        <v>570.62</v>
      </c>
      <c r="M20" s="60">
        <v>836.6</v>
      </c>
      <c r="N20" s="61">
        <f t="shared" si="0"/>
        <v>2142</v>
      </c>
      <c r="O20" s="62">
        <v>250</v>
      </c>
      <c r="P20" s="63">
        <f t="shared" si="1"/>
        <v>3228.6</v>
      </c>
      <c r="Q20" s="64">
        <f t="shared" si="2"/>
        <v>143.87</v>
      </c>
      <c r="R20" s="131"/>
      <c r="S20" s="131"/>
      <c r="T20" s="64">
        <f t="shared" si="3"/>
        <v>143.87</v>
      </c>
      <c r="U20" s="65">
        <f t="shared" si="4"/>
        <v>3084.73</v>
      </c>
      <c r="V20" s="66" t="s">
        <v>125</v>
      </c>
      <c r="W20" s="22" t="s">
        <v>154</v>
      </c>
    </row>
    <row r="21" spans="1:27" ht="15.75" x14ac:dyDescent="0.3">
      <c r="A21" s="37"/>
      <c r="B21" s="38"/>
      <c r="C21" s="52">
        <v>4</v>
      </c>
      <c r="D21" s="53">
        <v>9901433982</v>
      </c>
      <c r="E21" s="54" t="s">
        <v>267</v>
      </c>
      <c r="F21" s="55" t="s">
        <v>0</v>
      </c>
      <c r="G21" s="56" t="s">
        <v>102</v>
      </c>
      <c r="H21" s="57" t="s">
        <v>4</v>
      </c>
      <c r="I21" s="58">
        <v>41915</v>
      </c>
      <c r="J21" s="59">
        <v>71.400000000000006</v>
      </c>
      <c r="K21" s="56">
        <v>30</v>
      </c>
      <c r="L21" s="54">
        <v>570.62</v>
      </c>
      <c r="M21" s="60">
        <v>836.6</v>
      </c>
      <c r="N21" s="61">
        <f t="shared" si="0"/>
        <v>2142</v>
      </c>
      <c r="O21" s="62">
        <v>250</v>
      </c>
      <c r="P21" s="63">
        <f t="shared" si="1"/>
        <v>3228.6</v>
      </c>
      <c r="Q21" s="64">
        <f t="shared" si="2"/>
        <v>143.87</v>
      </c>
      <c r="R21" s="131"/>
      <c r="S21" s="131"/>
      <c r="T21" s="64">
        <f t="shared" si="3"/>
        <v>143.87</v>
      </c>
      <c r="U21" s="65">
        <f t="shared" si="4"/>
        <v>3084.73</v>
      </c>
      <c r="V21" s="66">
        <v>3164072096</v>
      </c>
      <c r="W21" s="22"/>
    </row>
    <row r="22" spans="1:27" ht="15.75" x14ac:dyDescent="0.3">
      <c r="A22" s="37"/>
      <c r="B22" s="38"/>
      <c r="C22" s="52">
        <v>5</v>
      </c>
      <c r="D22" s="53">
        <v>9901532670</v>
      </c>
      <c r="E22" s="54" t="s">
        <v>268</v>
      </c>
      <c r="F22" s="55" t="s">
        <v>0</v>
      </c>
      <c r="G22" s="56" t="s">
        <v>102</v>
      </c>
      <c r="H22" s="57" t="s">
        <v>241</v>
      </c>
      <c r="I22" s="67" t="s">
        <v>223</v>
      </c>
      <c r="J22" s="59">
        <v>71.400000000000006</v>
      </c>
      <c r="K22" s="56">
        <v>30</v>
      </c>
      <c r="L22" s="54">
        <v>570.62</v>
      </c>
      <c r="M22" s="60">
        <v>836.6</v>
      </c>
      <c r="N22" s="61">
        <f t="shared" si="0"/>
        <v>2142</v>
      </c>
      <c r="O22" s="62">
        <v>250</v>
      </c>
      <c r="P22" s="63">
        <f t="shared" si="1"/>
        <v>3228.6</v>
      </c>
      <c r="Q22" s="64">
        <f t="shared" si="2"/>
        <v>143.87</v>
      </c>
      <c r="R22" s="131"/>
      <c r="S22" s="131"/>
      <c r="T22" s="64">
        <f t="shared" si="3"/>
        <v>143.87</v>
      </c>
      <c r="U22" s="65">
        <f t="shared" si="4"/>
        <v>3084.73</v>
      </c>
      <c r="V22" s="66" t="s">
        <v>124</v>
      </c>
      <c r="W22" s="22"/>
      <c r="AA22" s="3">
        <f>31-4+1</f>
        <v>28</v>
      </c>
    </row>
    <row r="23" spans="1:27" ht="15.75" x14ac:dyDescent="0.3">
      <c r="A23" s="37"/>
      <c r="B23" s="38"/>
      <c r="C23" s="52">
        <v>6</v>
      </c>
      <c r="D23" s="53">
        <v>9901172017</v>
      </c>
      <c r="E23" s="54" t="s">
        <v>278</v>
      </c>
      <c r="F23" s="55" t="s">
        <v>0</v>
      </c>
      <c r="G23" s="68" t="s">
        <v>96</v>
      </c>
      <c r="H23" s="57" t="s">
        <v>47</v>
      </c>
      <c r="I23" s="58">
        <v>41834</v>
      </c>
      <c r="J23" s="59">
        <v>71.400000000000006</v>
      </c>
      <c r="K23" s="56">
        <v>30</v>
      </c>
      <c r="L23" s="54">
        <v>570.62</v>
      </c>
      <c r="M23" s="60">
        <v>836.6</v>
      </c>
      <c r="N23" s="61">
        <f t="shared" si="0"/>
        <v>2142</v>
      </c>
      <c r="O23" s="62">
        <v>250</v>
      </c>
      <c r="P23" s="63">
        <f t="shared" si="1"/>
        <v>3228.6</v>
      </c>
      <c r="Q23" s="64">
        <f t="shared" si="2"/>
        <v>143.87</v>
      </c>
      <c r="R23" s="131"/>
      <c r="S23" s="132"/>
      <c r="T23" s="64">
        <f t="shared" si="3"/>
        <v>143.87</v>
      </c>
      <c r="U23" s="65">
        <f t="shared" si="4"/>
        <v>3084.73</v>
      </c>
      <c r="V23" s="66" t="s">
        <v>90</v>
      </c>
      <c r="W23" s="22" t="s">
        <v>186</v>
      </c>
    </row>
    <row r="24" spans="1:27" ht="15.75" x14ac:dyDescent="0.3">
      <c r="A24" s="37"/>
      <c r="B24" s="38"/>
      <c r="C24" s="52">
        <v>7</v>
      </c>
      <c r="D24" s="53">
        <v>9901494341</v>
      </c>
      <c r="E24" s="54" t="s">
        <v>269</v>
      </c>
      <c r="F24" s="68" t="s">
        <v>0</v>
      </c>
      <c r="G24" s="56" t="s">
        <v>102</v>
      </c>
      <c r="H24" s="57" t="s">
        <v>230</v>
      </c>
      <c r="I24" s="58">
        <v>42786</v>
      </c>
      <c r="J24" s="59">
        <v>71.400000000000006</v>
      </c>
      <c r="K24" s="56">
        <v>30</v>
      </c>
      <c r="L24" s="54">
        <v>441.65</v>
      </c>
      <c r="M24" s="60">
        <v>836.6</v>
      </c>
      <c r="N24" s="61">
        <f t="shared" si="0"/>
        <v>2142</v>
      </c>
      <c r="O24" s="62">
        <v>250</v>
      </c>
      <c r="P24" s="63">
        <f t="shared" si="1"/>
        <v>3228.6</v>
      </c>
      <c r="Q24" s="64">
        <f t="shared" si="2"/>
        <v>143.87</v>
      </c>
      <c r="R24" s="131"/>
      <c r="S24" s="133">
        <v>749.7</v>
      </c>
      <c r="T24" s="64">
        <f t="shared" si="3"/>
        <v>893.57</v>
      </c>
      <c r="U24" s="65">
        <f t="shared" si="4"/>
        <v>2335.0300000000002</v>
      </c>
      <c r="V24" s="66">
        <v>3287039080</v>
      </c>
      <c r="W24" s="22" t="s">
        <v>157</v>
      </c>
    </row>
    <row r="25" spans="1:27" ht="15.75" x14ac:dyDescent="0.3">
      <c r="A25" s="37"/>
      <c r="B25" s="38"/>
      <c r="C25" s="52">
        <v>8</v>
      </c>
      <c r="D25" s="53">
        <v>9901534402</v>
      </c>
      <c r="E25" s="54" t="s">
        <v>270</v>
      </c>
      <c r="F25" s="55" t="s">
        <v>0</v>
      </c>
      <c r="G25" s="56" t="s">
        <v>102</v>
      </c>
      <c r="H25" s="57" t="s">
        <v>242</v>
      </c>
      <c r="I25" s="58">
        <v>41913</v>
      </c>
      <c r="J25" s="59">
        <v>71.400000000000006</v>
      </c>
      <c r="K25" s="56">
        <v>30</v>
      </c>
      <c r="L25" s="54">
        <v>570.62</v>
      </c>
      <c r="M25" s="60">
        <v>836.6</v>
      </c>
      <c r="N25" s="61">
        <f t="shared" si="0"/>
        <v>2142</v>
      </c>
      <c r="O25" s="62">
        <v>250</v>
      </c>
      <c r="P25" s="63">
        <f t="shared" si="1"/>
        <v>3228.6</v>
      </c>
      <c r="Q25" s="64">
        <f t="shared" si="2"/>
        <v>143.87</v>
      </c>
      <c r="R25" s="131"/>
      <c r="S25" s="132"/>
      <c r="T25" s="64">
        <f t="shared" si="3"/>
        <v>143.87</v>
      </c>
      <c r="U25" s="65">
        <f t="shared" si="4"/>
        <v>3084.73</v>
      </c>
      <c r="V25" s="66">
        <v>3364085352</v>
      </c>
      <c r="W25" s="22" t="s">
        <v>158</v>
      </c>
    </row>
    <row r="26" spans="1:27" ht="15.75" x14ac:dyDescent="0.3">
      <c r="A26" s="37"/>
      <c r="B26" s="38"/>
      <c r="C26" s="52">
        <v>9</v>
      </c>
      <c r="D26" s="53">
        <v>9901513984</v>
      </c>
      <c r="E26" s="54" t="s">
        <v>376</v>
      </c>
      <c r="F26" s="55" t="s">
        <v>0</v>
      </c>
      <c r="G26" s="56" t="s">
        <v>102</v>
      </c>
      <c r="H26" s="57" t="s">
        <v>377</v>
      </c>
      <c r="I26" s="58"/>
      <c r="J26" s="59">
        <v>71.400000000000006</v>
      </c>
      <c r="K26" s="56">
        <f>30-11+1</f>
        <v>20</v>
      </c>
      <c r="L26" s="54"/>
      <c r="M26" s="60">
        <f>836.6/30*20</f>
        <v>557.73333333333335</v>
      </c>
      <c r="N26" s="61">
        <f t="shared" si="0"/>
        <v>1428</v>
      </c>
      <c r="O26" s="62">
        <f>250/30*20</f>
        <v>166.66666666666669</v>
      </c>
      <c r="P26" s="63">
        <f>SUM(M26:O26)</f>
        <v>2152.4</v>
      </c>
      <c r="Q26" s="64">
        <f t="shared" si="2"/>
        <v>95.91</v>
      </c>
      <c r="R26" s="131"/>
      <c r="S26" s="132"/>
      <c r="T26" s="64">
        <f t="shared" si="3"/>
        <v>95.91</v>
      </c>
      <c r="U26" s="65">
        <f t="shared" si="4"/>
        <v>2056.4899999999998</v>
      </c>
      <c r="V26" s="66"/>
      <c r="W26" s="22"/>
    </row>
    <row r="27" spans="1:27" ht="15.75" x14ac:dyDescent="0.3">
      <c r="A27" s="37"/>
      <c r="B27" s="38"/>
      <c r="C27" s="52">
        <v>10</v>
      </c>
      <c r="D27" s="53">
        <v>9901433990</v>
      </c>
      <c r="E27" s="54" t="s">
        <v>279</v>
      </c>
      <c r="F27" s="68" t="s">
        <v>5</v>
      </c>
      <c r="G27" s="68" t="s">
        <v>92</v>
      </c>
      <c r="H27" s="57" t="s">
        <v>6</v>
      </c>
      <c r="I27" s="58">
        <v>42786</v>
      </c>
      <c r="J27" s="59">
        <v>75.64</v>
      </c>
      <c r="K27" s="56">
        <v>30</v>
      </c>
      <c r="L27" s="54">
        <v>441.65</v>
      </c>
      <c r="M27" s="60">
        <v>705.16</v>
      </c>
      <c r="N27" s="61">
        <f t="shared" si="0"/>
        <v>2269.1999999999998</v>
      </c>
      <c r="O27" s="62">
        <v>250</v>
      </c>
      <c r="P27" s="63">
        <f t="shared" si="1"/>
        <v>3224.3599999999997</v>
      </c>
      <c r="Q27" s="64">
        <f t="shared" si="2"/>
        <v>143.66</v>
      </c>
      <c r="R27" s="131">
        <v>1415.24</v>
      </c>
      <c r="S27" s="132"/>
      <c r="T27" s="64">
        <f t="shared" si="3"/>
        <v>1558.9</v>
      </c>
      <c r="U27" s="65">
        <f t="shared" si="4"/>
        <v>1665.46</v>
      </c>
      <c r="V27" s="66" t="s">
        <v>88</v>
      </c>
      <c r="W27" s="22"/>
    </row>
    <row r="28" spans="1:27" ht="15.75" x14ac:dyDescent="0.3">
      <c r="A28" s="37"/>
      <c r="B28" s="38"/>
      <c r="C28" s="52">
        <v>11</v>
      </c>
      <c r="D28" s="53">
        <v>9901433991</v>
      </c>
      <c r="E28" s="54" t="s">
        <v>275</v>
      </c>
      <c r="F28" s="68" t="s">
        <v>5</v>
      </c>
      <c r="G28" s="68" t="s">
        <v>92</v>
      </c>
      <c r="H28" s="57" t="s">
        <v>7</v>
      </c>
      <c r="I28" s="58">
        <v>43132</v>
      </c>
      <c r="J28" s="59">
        <v>75.64</v>
      </c>
      <c r="K28" s="56">
        <v>30</v>
      </c>
      <c r="L28" s="54">
        <v>441.65</v>
      </c>
      <c r="M28" s="60">
        <v>705.16</v>
      </c>
      <c r="N28" s="61">
        <f t="shared" si="0"/>
        <v>2269.1999999999998</v>
      </c>
      <c r="O28" s="62">
        <v>250</v>
      </c>
      <c r="P28" s="63">
        <f t="shared" si="1"/>
        <v>3224.3599999999997</v>
      </c>
      <c r="Q28" s="64">
        <f t="shared" si="2"/>
        <v>143.66</v>
      </c>
      <c r="R28" s="131">
        <v>532.83000000000004</v>
      </c>
      <c r="S28" s="132"/>
      <c r="T28" s="64">
        <f t="shared" si="3"/>
        <v>676.49</v>
      </c>
      <c r="U28" s="65">
        <f t="shared" si="4"/>
        <v>2547.87</v>
      </c>
      <c r="V28" s="66">
        <v>3287039109</v>
      </c>
      <c r="W28" s="22" t="s">
        <v>156</v>
      </c>
    </row>
    <row r="29" spans="1:27" ht="15.75" x14ac:dyDescent="0.3">
      <c r="A29" s="37"/>
      <c r="B29" s="38"/>
      <c r="C29" s="52">
        <v>12</v>
      </c>
      <c r="D29" s="53">
        <v>9901355175</v>
      </c>
      <c r="E29" s="54" t="s">
        <v>277</v>
      </c>
      <c r="F29" s="68" t="s">
        <v>5</v>
      </c>
      <c r="G29" s="68" t="s">
        <v>248</v>
      </c>
      <c r="H29" s="69" t="s">
        <v>30</v>
      </c>
      <c r="I29" s="58"/>
      <c r="J29" s="59">
        <v>75.64</v>
      </c>
      <c r="K29" s="56">
        <v>30</v>
      </c>
      <c r="L29" s="54"/>
      <c r="M29" s="60">
        <v>705.16</v>
      </c>
      <c r="N29" s="61">
        <f t="shared" si="0"/>
        <v>2269.1999999999998</v>
      </c>
      <c r="O29" s="62">
        <v>250</v>
      </c>
      <c r="P29" s="63">
        <f t="shared" si="1"/>
        <v>3224.3599999999997</v>
      </c>
      <c r="Q29" s="64">
        <f t="shared" si="2"/>
        <v>143.66</v>
      </c>
      <c r="R29" s="131"/>
      <c r="S29" s="133">
        <v>762.5</v>
      </c>
      <c r="T29" s="64">
        <f t="shared" si="3"/>
        <v>906.16</v>
      </c>
      <c r="U29" s="65">
        <f t="shared" si="4"/>
        <v>2318.1999999999998</v>
      </c>
      <c r="V29" s="66"/>
      <c r="W29" s="22"/>
    </row>
    <row r="30" spans="1:27" ht="15.75" x14ac:dyDescent="0.3">
      <c r="A30" s="37"/>
      <c r="B30" s="38"/>
      <c r="C30" s="52">
        <v>13</v>
      </c>
      <c r="D30" s="53">
        <v>9901433993</v>
      </c>
      <c r="E30" s="54" t="s">
        <v>280</v>
      </c>
      <c r="F30" s="68" t="s">
        <v>5</v>
      </c>
      <c r="G30" s="68" t="s">
        <v>94</v>
      </c>
      <c r="H30" s="57" t="s">
        <v>8</v>
      </c>
      <c r="I30" s="58"/>
      <c r="J30" s="59">
        <v>75.64</v>
      </c>
      <c r="K30" s="56">
        <v>30</v>
      </c>
      <c r="L30" s="54"/>
      <c r="M30" s="60">
        <v>705.16</v>
      </c>
      <c r="N30" s="61">
        <f t="shared" si="0"/>
        <v>2269.1999999999998</v>
      </c>
      <c r="O30" s="62">
        <v>250</v>
      </c>
      <c r="P30" s="63">
        <f t="shared" si="1"/>
        <v>3224.3599999999997</v>
      </c>
      <c r="Q30" s="64">
        <f t="shared" si="2"/>
        <v>143.66</v>
      </c>
      <c r="R30" s="131"/>
      <c r="S30" s="131">
        <v>762.5</v>
      </c>
      <c r="T30" s="64">
        <f t="shared" si="3"/>
        <v>906.16</v>
      </c>
      <c r="U30" s="65">
        <f t="shared" si="4"/>
        <v>2318.1999999999998</v>
      </c>
      <c r="V30" s="66"/>
      <c r="W30" s="22"/>
    </row>
    <row r="31" spans="1:27" ht="15.75" x14ac:dyDescent="0.3">
      <c r="A31" s="37"/>
      <c r="B31" s="38"/>
      <c r="C31" s="52">
        <v>14</v>
      </c>
      <c r="D31" s="70">
        <v>990099292</v>
      </c>
      <c r="E31" s="54" t="s">
        <v>281</v>
      </c>
      <c r="F31" s="68" t="s">
        <v>5</v>
      </c>
      <c r="G31" s="56" t="s">
        <v>113</v>
      </c>
      <c r="H31" s="57" t="s">
        <v>9</v>
      </c>
      <c r="I31" s="58"/>
      <c r="J31" s="59">
        <v>75.64</v>
      </c>
      <c r="K31" s="56">
        <v>30</v>
      </c>
      <c r="L31" s="54"/>
      <c r="M31" s="60">
        <v>705.16</v>
      </c>
      <c r="N31" s="61">
        <f t="shared" si="0"/>
        <v>2269.1999999999998</v>
      </c>
      <c r="O31" s="62">
        <v>250</v>
      </c>
      <c r="P31" s="63">
        <f t="shared" si="1"/>
        <v>3224.3599999999997</v>
      </c>
      <c r="Q31" s="64">
        <f t="shared" si="2"/>
        <v>143.66</v>
      </c>
      <c r="R31" s="131"/>
      <c r="S31" s="131"/>
      <c r="T31" s="64">
        <f t="shared" si="3"/>
        <v>143.66</v>
      </c>
      <c r="U31" s="65">
        <f t="shared" si="4"/>
        <v>3080.7</v>
      </c>
      <c r="V31" s="66"/>
      <c r="W31" s="22"/>
    </row>
    <row r="32" spans="1:27" ht="15.75" x14ac:dyDescent="0.3">
      <c r="A32" s="37"/>
      <c r="B32" s="38"/>
      <c r="C32" s="52">
        <v>15</v>
      </c>
      <c r="D32" s="70">
        <v>9901451132</v>
      </c>
      <c r="E32" s="54" t="s">
        <v>276</v>
      </c>
      <c r="F32" s="56" t="s">
        <v>141</v>
      </c>
      <c r="G32" s="56" t="s">
        <v>98</v>
      </c>
      <c r="H32" s="52" t="s">
        <v>106</v>
      </c>
      <c r="I32" s="58"/>
      <c r="J32" s="59">
        <v>75.64</v>
      </c>
      <c r="K32" s="56">
        <v>30</v>
      </c>
      <c r="L32" s="54"/>
      <c r="M32" s="60">
        <v>705.16</v>
      </c>
      <c r="N32" s="61">
        <f t="shared" si="0"/>
        <v>2269.1999999999998</v>
      </c>
      <c r="O32" s="62">
        <v>250</v>
      </c>
      <c r="P32" s="63">
        <f t="shared" si="1"/>
        <v>3224.3599999999997</v>
      </c>
      <c r="Q32" s="64">
        <f t="shared" si="2"/>
        <v>143.66</v>
      </c>
      <c r="R32" s="131">
        <v>1544.46</v>
      </c>
      <c r="S32" s="131"/>
      <c r="T32" s="64">
        <f t="shared" si="3"/>
        <v>1688.1200000000001</v>
      </c>
      <c r="U32" s="65">
        <f t="shared" si="4"/>
        <v>1536.24</v>
      </c>
      <c r="V32" s="66"/>
      <c r="W32" s="22"/>
    </row>
    <row r="33" spans="1:24" ht="15.75" x14ac:dyDescent="0.3">
      <c r="A33" s="37"/>
      <c r="B33" s="38"/>
      <c r="C33" s="52">
        <v>16</v>
      </c>
      <c r="D33" s="70">
        <v>9901349725</v>
      </c>
      <c r="E33" s="54" t="s">
        <v>282</v>
      </c>
      <c r="F33" s="68" t="s">
        <v>5</v>
      </c>
      <c r="G33" s="68" t="s">
        <v>113</v>
      </c>
      <c r="H33" s="57" t="s">
        <v>114</v>
      </c>
      <c r="I33" s="58">
        <v>42786</v>
      </c>
      <c r="J33" s="59">
        <v>75.64</v>
      </c>
      <c r="K33" s="56">
        <v>30</v>
      </c>
      <c r="L33" s="54">
        <v>441.65</v>
      </c>
      <c r="M33" s="60">
        <v>705.16</v>
      </c>
      <c r="N33" s="61">
        <f t="shared" si="0"/>
        <v>2269.1999999999998</v>
      </c>
      <c r="O33" s="62">
        <v>250</v>
      </c>
      <c r="P33" s="63">
        <f t="shared" si="1"/>
        <v>3224.3599999999997</v>
      </c>
      <c r="Q33" s="64">
        <f t="shared" si="2"/>
        <v>143.66</v>
      </c>
      <c r="R33" s="131"/>
      <c r="S33" s="131"/>
      <c r="T33" s="64">
        <f t="shared" si="3"/>
        <v>143.66</v>
      </c>
      <c r="U33" s="65">
        <f t="shared" si="4"/>
        <v>3080.7</v>
      </c>
      <c r="V33" s="66">
        <v>3287038912</v>
      </c>
      <c r="W33" s="22" t="s">
        <v>159</v>
      </c>
    </row>
    <row r="34" spans="1:24" ht="15.75" x14ac:dyDescent="0.3">
      <c r="A34" s="37"/>
      <c r="B34" s="38"/>
      <c r="C34" s="52">
        <v>17</v>
      </c>
      <c r="D34" s="53">
        <v>9901545451</v>
      </c>
      <c r="E34" s="54" t="s">
        <v>286</v>
      </c>
      <c r="F34" s="68" t="s">
        <v>141</v>
      </c>
      <c r="G34" s="68" t="s">
        <v>113</v>
      </c>
      <c r="H34" s="57" t="s">
        <v>260</v>
      </c>
      <c r="I34" s="58"/>
      <c r="J34" s="59">
        <v>75.64</v>
      </c>
      <c r="K34" s="56">
        <v>30</v>
      </c>
      <c r="L34" s="54"/>
      <c r="M34" s="60">
        <v>705.16</v>
      </c>
      <c r="N34" s="61">
        <f t="shared" si="0"/>
        <v>2269.1999999999998</v>
      </c>
      <c r="O34" s="62">
        <v>250</v>
      </c>
      <c r="P34" s="63">
        <f>SUM(M34:O34)</f>
        <v>3224.3599999999997</v>
      </c>
      <c r="Q34" s="64">
        <f t="shared" si="2"/>
        <v>143.66</v>
      </c>
      <c r="R34" s="131"/>
      <c r="S34" s="131"/>
      <c r="T34" s="64">
        <f t="shared" si="3"/>
        <v>143.66</v>
      </c>
      <c r="U34" s="65">
        <f t="shared" si="4"/>
        <v>3080.7</v>
      </c>
      <c r="V34" s="66"/>
      <c r="W34" s="22"/>
    </row>
    <row r="35" spans="1:24" ht="15.75" x14ac:dyDescent="0.3">
      <c r="A35" s="37"/>
      <c r="B35" s="38"/>
      <c r="C35" s="52">
        <v>18</v>
      </c>
      <c r="D35" s="70">
        <v>9901451146</v>
      </c>
      <c r="E35" s="54" t="s">
        <v>287</v>
      </c>
      <c r="F35" s="68" t="s">
        <v>5</v>
      </c>
      <c r="G35" s="68" t="s">
        <v>92</v>
      </c>
      <c r="H35" s="71" t="s">
        <v>115</v>
      </c>
      <c r="I35" s="58">
        <v>42786</v>
      </c>
      <c r="J35" s="59">
        <v>75.64</v>
      </c>
      <c r="K35" s="56">
        <v>30</v>
      </c>
      <c r="L35" s="54">
        <v>441.65</v>
      </c>
      <c r="M35" s="60">
        <v>705.16</v>
      </c>
      <c r="N35" s="61">
        <f t="shared" si="0"/>
        <v>2269.1999999999998</v>
      </c>
      <c r="O35" s="62">
        <v>250</v>
      </c>
      <c r="P35" s="63">
        <f t="shared" si="1"/>
        <v>3224.3599999999997</v>
      </c>
      <c r="Q35" s="64">
        <f t="shared" si="2"/>
        <v>143.66</v>
      </c>
      <c r="R35" s="131">
        <v>1025.03</v>
      </c>
      <c r="S35" s="131"/>
      <c r="T35" s="64">
        <f t="shared" si="3"/>
        <v>1168.69</v>
      </c>
      <c r="U35" s="65">
        <f t="shared" si="4"/>
        <v>2055.67</v>
      </c>
      <c r="V35" s="72" t="s">
        <v>122</v>
      </c>
      <c r="W35" s="22"/>
    </row>
    <row r="36" spans="1:24" s="15" customFormat="1" ht="15.75" x14ac:dyDescent="0.3">
      <c r="A36" s="37"/>
      <c r="B36" s="37"/>
      <c r="C36" s="52">
        <v>19</v>
      </c>
      <c r="D36" s="53">
        <v>9901531023</v>
      </c>
      <c r="E36" s="54" t="s">
        <v>271</v>
      </c>
      <c r="F36" s="68" t="s">
        <v>5</v>
      </c>
      <c r="G36" s="56" t="s">
        <v>259</v>
      </c>
      <c r="H36" s="52" t="s">
        <v>249</v>
      </c>
      <c r="I36" s="73">
        <v>43490</v>
      </c>
      <c r="J36" s="74">
        <v>75.64</v>
      </c>
      <c r="K36" s="56">
        <v>30</v>
      </c>
      <c r="L36" s="54">
        <v>441.65</v>
      </c>
      <c r="M36" s="60">
        <v>705.16</v>
      </c>
      <c r="N36" s="61">
        <f t="shared" si="0"/>
        <v>2269.1999999999998</v>
      </c>
      <c r="O36" s="62">
        <v>250</v>
      </c>
      <c r="P36" s="63">
        <f t="shared" si="1"/>
        <v>3224.3599999999997</v>
      </c>
      <c r="Q36" s="64">
        <f t="shared" si="2"/>
        <v>143.66</v>
      </c>
      <c r="R36" s="131"/>
      <c r="S36" s="131"/>
      <c r="T36" s="64">
        <f t="shared" si="3"/>
        <v>143.66</v>
      </c>
      <c r="U36" s="65">
        <f t="shared" si="4"/>
        <v>3080.7</v>
      </c>
      <c r="V36" s="66">
        <v>3607017078</v>
      </c>
      <c r="W36" s="4" t="s">
        <v>155</v>
      </c>
    </row>
    <row r="37" spans="1:24" s="15" customFormat="1" ht="15.75" x14ac:dyDescent="0.3">
      <c r="A37" s="37"/>
      <c r="B37" s="37"/>
      <c r="C37" s="52">
        <v>20</v>
      </c>
      <c r="D37" s="70">
        <v>9901531048</v>
      </c>
      <c r="E37" s="54" t="s">
        <v>272</v>
      </c>
      <c r="F37" s="68" t="s">
        <v>5</v>
      </c>
      <c r="G37" s="68" t="s">
        <v>96</v>
      </c>
      <c r="H37" s="57" t="s">
        <v>250</v>
      </c>
      <c r="I37" s="58">
        <v>42795</v>
      </c>
      <c r="J37" s="59">
        <v>75.64</v>
      </c>
      <c r="K37" s="56">
        <v>30</v>
      </c>
      <c r="L37" s="56">
        <v>441.65</v>
      </c>
      <c r="M37" s="60">
        <v>705.16</v>
      </c>
      <c r="N37" s="61">
        <f t="shared" si="0"/>
        <v>2269.1999999999998</v>
      </c>
      <c r="O37" s="62">
        <v>250</v>
      </c>
      <c r="P37" s="63">
        <f t="shared" si="1"/>
        <v>3224.3599999999997</v>
      </c>
      <c r="Q37" s="64">
        <f t="shared" si="2"/>
        <v>143.66</v>
      </c>
      <c r="R37" s="131"/>
      <c r="S37" s="131"/>
      <c r="T37" s="64">
        <f t="shared" si="3"/>
        <v>143.66</v>
      </c>
      <c r="U37" s="65">
        <f t="shared" si="4"/>
        <v>3080.7</v>
      </c>
      <c r="V37" s="66" t="s">
        <v>121</v>
      </c>
      <c r="W37" s="4" t="s">
        <v>220</v>
      </c>
    </row>
    <row r="38" spans="1:24" s="15" customFormat="1" ht="15.75" x14ac:dyDescent="0.3">
      <c r="A38" s="37"/>
      <c r="B38" s="37"/>
      <c r="C38" s="52">
        <v>21</v>
      </c>
      <c r="D38" s="70">
        <v>9901531086</v>
      </c>
      <c r="E38" s="54" t="s">
        <v>273</v>
      </c>
      <c r="F38" s="68" t="s">
        <v>5</v>
      </c>
      <c r="G38" s="68" t="s">
        <v>96</v>
      </c>
      <c r="H38" s="57" t="s">
        <v>251</v>
      </c>
      <c r="I38" s="58">
        <v>42786</v>
      </c>
      <c r="J38" s="59">
        <v>75.64</v>
      </c>
      <c r="K38" s="56">
        <v>30</v>
      </c>
      <c r="L38" s="54">
        <v>441.65</v>
      </c>
      <c r="M38" s="60">
        <v>705.16</v>
      </c>
      <c r="N38" s="61">
        <f t="shared" si="0"/>
        <v>2269.1999999999998</v>
      </c>
      <c r="O38" s="62">
        <v>250</v>
      </c>
      <c r="P38" s="63">
        <f t="shared" si="1"/>
        <v>3224.3599999999997</v>
      </c>
      <c r="Q38" s="64">
        <f t="shared" si="2"/>
        <v>143.66</v>
      </c>
      <c r="R38" s="131"/>
      <c r="S38" s="131"/>
      <c r="T38" s="64">
        <f t="shared" si="3"/>
        <v>143.66</v>
      </c>
      <c r="U38" s="65">
        <f t="shared" si="4"/>
        <v>3080.7</v>
      </c>
      <c r="V38" s="75" t="s">
        <v>148</v>
      </c>
      <c r="W38" s="4" t="s">
        <v>191</v>
      </c>
    </row>
    <row r="39" spans="1:24" ht="15.75" x14ac:dyDescent="0.3">
      <c r="A39" s="37"/>
      <c r="B39" s="38"/>
      <c r="C39" s="52">
        <v>22</v>
      </c>
      <c r="D39" s="40">
        <v>9901521388</v>
      </c>
      <c r="E39" s="54" t="s">
        <v>274</v>
      </c>
      <c r="F39" s="55" t="s">
        <v>238</v>
      </c>
      <c r="G39" s="76" t="s">
        <v>92</v>
      </c>
      <c r="H39" s="77" t="s">
        <v>239</v>
      </c>
      <c r="I39" s="78">
        <v>43983</v>
      </c>
      <c r="J39" s="59">
        <v>71.400000000000006</v>
      </c>
      <c r="K39" s="56">
        <v>30</v>
      </c>
      <c r="L39" s="79">
        <v>570.62</v>
      </c>
      <c r="M39" s="60">
        <v>836.6</v>
      </c>
      <c r="N39" s="61">
        <f>J39*K39</f>
        <v>2142</v>
      </c>
      <c r="O39" s="62">
        <v>250</v>
      </c>
      <c r="P39" s="63">
        <f t="shared" si="1"/>
        <v>3228.6</v>
      </c>
      <c r="Q39" s="64">
        <f t="shared" si="2"/>
        <v>143.87</v>
      </c>
      <c r="R39" s="131">
        <v>629.79</v>
      </c>
      <c r="S39" s="131"/>
      <c r="T39" s="64">
        <f t="shared" si="3"/>
        <v>773.66</v>
      </c>
      <c r="U39" s="65">
        <f t="shared" si="4"/>
        <v>2454.94</v>
      </c>
      <c r="V39" s="80"/>
    </row>
    <row r="40" spans="1:24" ht="15.75" x14ac:dyDescent="0.3">
      <c r="A40" s="37"/>
      <c r="B40" s="38"/>
      <c r="C40" s="162" t="s">
        <v>105</v>
      </c>
      <c r="D40" s="163"/>
      <c r="E40" s="163"/>
      <c r="F40" s="163"/>
      <c r="G40" s="163"/>
      <c r="H40" s="163"/>
      <c r="I40" s="163"/>
      <c r="J40" s="163"/>
      <c r="K40" s="164"/>
      <c r="L40" s="81">
        <f t="shared" ref="L40:Q40" si="5">SUM(L18:L39)</f>
        <v>8098.1599999999971</v>
      </c>
      <c r="M40" s="82">
        <f t="shared" si="5"/>
        <v>16549.053333333333</v>
      </c>
      <c r="N40" s="82">
        <f t="shared" si="5"/>
        <v>47936.399999999987</v>
      </c>
      <c r="O40" s="83">
        <f t="shared" si="5"/>
        <v>5416.6666666666661</v>
      </c>
      <c r="P40" s="83">
        <f t="shared" si="5"/>
        <v>69902.12000000001</v>
      </c>
      <c r="Q40" s="83">
        <f t="shared" si="5"/>
        <v>3114.6599999999994</v>
      </c>
      <c r="R40" s="83">
        <f>SUM(R18:R39)</f>
        <v>5985.36</v>
      </c>
      <c r="S40" s="83">
        <f>SUM(S18:S39)</f>
        <v>2274.6999999999998</v>
      </c>
      <c r="T40" s="83">
        <f>SUM(T18:T39)</f>
        <v>11374.72</v>
      </c>
      <c r="U40" s="83">
        <f>SUM(U18:U39)</f>
        <v>58527.399999999972</v>
      </c>
      <c r="V40" s="84"/>
    </row>
    <row r="41" spans="1:24" ht="15" customHeight="1" x14ac:dyDescent="0.3">
      <c r="A41" s="37"/>
      <c r="B41" s="38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6"/>
      <c r="O41" s="87"/>
      <c r="P41" s="87"/>
      <c r="Q41" s="87"/>
      <c r="R41" s="87"/>
      <c r="S41" s="87"/>
      <c r="T41" s="87"/>
      <c r="U41" s="87"/>
      <c r="V41" s="159" t="s">
        <v>79</v>
      </c>
      <c r="W41" s="22"/>
    </row>
    <row r="42" spans="1:24" x14ac:dyDescent="0.25">
      <c r="A42" s="155" t="s">
        <v>143</v>
      </c>
      <c r="B42" s="155"/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79"/>
      <c r="V42" s="160"/>
      <c r="W42" s="22"/>
    </row>
    <row r="43" spans="1:24" ht="45" customHeight="1" x14ac:dyDescent="0.3">
      <c r="A43" s="37"/>
      <c r="B43" s="38"/>
      <c r="C43" s="134" t="s">
        <v>84</v>
      </c>
      <c r="D43" s="134" t="s">
        <v>262</v>
      </c>
      <c r="E43" s="134" t="s">
        <v>263</v>
      </c>
      <c r="F43" s="134" t="s">
        <v>83</v>
      </c>
      <c r="G43" s="134" t="s">
        <v>140</v>
      </c>
      <c r="H43" s="134" t="s">
        <v>82</v>
      </c>
      <c r="I43" s="134" t="s">
        <v>222</v>
      </c>
      <c r="J43" s="159" t="s">
        <v>87</v>
      </c>
      <c r="K43" s="150" t="s">
        <v>99</v>
      </c>
      <c r="L43" s="147" t="s">
        <v>129</v>
      </c>
      <c r="M43" s="142" t="s">
        <v>103</v>
      </c>
      <c r="N43" s="153" t="s">
        <v>104</v>
      </c>
      <c r="O43" s="142" t="s">
        <v>100</v>
      </c>
      <c r="P43" s="139" t="s">
        <v>132</v>
      </c>
      <c r="Q43" s="172" t="s">
        <v>133</v>
      </c>
      <c r="R43" s="172"/>
      <c r="S43" s="172"/>
      <c r="T43" s="147" t="s">
        <v>136</v>
      </c>
      <c r="U43" s="134" t="s">
        <v>137</v>
      </c>
      <c r="V43" s="161"/>
      <c r="W43" s="22"/>
    </row>
    <row r="44" spans="1:24" ht="15.75" x14ac:dyDescent="0.3">
      <c r="A44" s="37"/>
      <c r="B44" s="38"/>
      <c r="C44" s="135"/>
      <c r="D44" s="135"/>
      <c r="E44" s="135"/>
      <c r="F44" s="135"/>
      <c r="G44" s="135"/>
      <c r="H44" s="135"/>
      <c r="I44" s="135"/>
      <c r="J44" s="160"/>
      <c r="K44" s="151"/>
      <c r="L44" s="148"/>
      <c r="M44" s="143"/>
      <c r="N44" s="154"/>
      <c r="O44" s="143"/>
      <c r="P44" s="140"/>
      <c r="Q44" s="48">
        <v>201</v>
      </c>
      <c r="R44" s="48">
        <v>102</v>
      </c>
      <c r="S44" s="121" t="s">
        <v>234</v>
      </c>
      <c r="T44" s="148"/>
      <c r="U44" s="135"/>
      <c r="V44" s="88">
        <v>3493056812</v>
      </c>
      <c r="W44" s="22" t="s">
        <v>161</v>
      </c>
    </row>
    <row r="45" spans="1:24" ht="45" x14ac:dyDescent="0.3">
      <c r="A45" s="37"/>
      <c r="B45" s="38"/>
      <c r="C45" s="136"/>
      <c r="D45" s="136"/>
      <c r="E45" s="136"/>
      <c r="F45" s="136"/>
      <c r="G45" s="136"/>
      <c r="H45" s="136"/>
      <c r="I45" s="136"/>
      <c r="J45" s="161"/>
      <c r="K45" s="152"/>
      <c r="L45" s="149"/>
      <c r="M45" s="48" t="s">
        <v>235</v>
      </c>
      <c r="N45" s="49" t="s">
        <v>101</v>
      </c>
      <c r="O45" s="50" t="s">
        <v>85</v>
      </c>
      <c r="P45" s="141"/>
      <c r="Q45" s="51" t="s">
        <v>134</v>
      </c>
      <c r="R45" s="51" t="s">
        <v>246</v>
      </c>
      <c r="S45" s="51" t="s">
        <v>135</v>
      </c>
      <c r="T45" s="149"/>
      <c r="U45" s="136"/>
      <c r="V45" s="66">
        <v>3216004367</v>
      </c>
      <c r="W45" s="22" t="s">
        <v>218</v>
      </c>
      <c r="X45" s="28"/>
    </row>
    <row r="46" spans="1:24" ht="15.75" x14ac:dyDescent="0.3">
      <c r="A46" s="37"/>
      <c r="B46" s="38"/>
      <c r="C46" s="52">
        <v>23</v>
      </c>
      <c r="D46" s="53">
        <v>9901434004</v>
      </c>
      <c r="E46" s="56" t="s">
        <v>283</v>
      </c>
      <c r="F46" s="89" t="s">
        <v>10</v>
      </c>
      <c r="G46" s="68" t="s">
        <v>252</v>
      </c>
      <c r="H46" s="57" t="s">
        <v>21</v>
      </c>
      <c r="I46" s="89" t="s">
        <v>240</v>
      </c>
      <c r="J46" s="90">
        <v>71.400000000000006</v>
      </c>
      <c r="K46" s="56">
        <v>30</v>
      </c>
      <c r="L46" s="54">
        <v>570.62</v>
      </c>
      <c r="M46" s="60">
        <v>836.6</v>
      </c>
      <c r="N46" s="61">
        <f t="shared" ref="N46:N75" si="6">+J46*K46</f>
        <v>2142</v>
      </c>
      <c r="O46" s="62">
        <v>250</v>
      </c>
      <c r="P46" s="63">
        <f>M46+N46+O46</f>
        <v>3228.6</v>
      </c>
      <c r="Q46" s="64">
        <f t="shared" ref="Q46:Q100" si="7">ROUND((M46+N46)*4.83%,2)</f>
        <v>143.87</v>
      </c>
      <c r="R46" s="64"/>
      <c r="S46" s="64"/>
      <c r="T46" s="64">
        <f t="shared" ref="T46:T100" si="8">ROUND(SUM(Q46:S46),2)</f>
        <v>143.87</v>
      </c>
      <c r="U46" s="65">
        <f>ROUND(P46-T46,2)</f>
        <v>3084.73</v>
      </c>
      <c r="V46" s="66"/>
      <c r="W46" s="22"/>
      <c r="X46" s="28"/>
    </row>
    <row r="47" spans="1:24" ht="15.75" x14ac:dyDescent="0.3">
      <c r="A47" s="37"/>
      <c r="B47" s="38"/>
      <c r="C47" s="52">
        <v>24</v>
      </c>
      <c r="D47" s="53">
        <v>990099342</v>
      </c>
      <c r="E47" s="56" t="s">
        <v>284</v>
      </c>
      <c r="F47" s="89" t="s">
        <v>10</v>
      </c>
      <c r="G47" s="68" t="s">
        <v>252</v>
      </c>
      <c r="H47" s="69" t="s">
        <v>24</v>
      </c>
      <c r="I47" s="58">
        <v>39084</v>
      </c>
      <c r="J47" s="59">
        <v>71.400000000000006</v>
      </c>
      <c r="K47" s="56">
        <v>30</v>
      </c>
      <c r="L47" s="54">
        <v>570.62</v>
      </c>
      <c r="M47" s="60">
        <v>836.6</v>
      </c>
      <c r="N47" s="61">
        <f t="shared" si="6"/>
        <v>2142</v>
      </c>
      <c r="O47" s="62">
        <v>250</v>
      </c>
      <c r="P47" s="63">
        <f t="shared" ref="P47:P100" si="9">M47+N47+O47</f>
        <v>3228.6</v>
      </c>
      <c r="Q47" s="64">
        <f t="shared" si="7"/>
        <v>143.87</v>
      </c>
      <c r="R47" s="64"/>
      <c r="S47" s="94">
        <v>351.72</v>
      </c>
      <c r="T47" s="64">
        <f t="shared" si="8"/>
        <v>495.59</v>
      </c>
      <c r="U47" s="65">
        <f t="shared" ref="U47:U99" si="10">ROUND(P47-T47,2)</f>
        <v>2733.01</v>
      </c>
      <c r="V47" s="66">
        <v>3216008208</v>
      </c>
      <c r="W47" s="22" t="s">
        <v>187</v>
      </c>
      <c r="X47" s="28"/>
    </row>
    <row r="48" spans="1:24" ht="15.75" x14ac:dyDescent="0.3">
      <c r="A48" s="37"/>
      <c r="B48" s="38"/>
      <c r="C48" s="52">
        <v>25</v>
      </c>
      <c r="D48" s="53">
        <v>990099324</v>
      </c>
      <c r="E48" s="56" t="s">
        <v>285</v>
      </c>
      <c r="F48" s="89" t="s">
        <v>10</v>
      </c>
      <c r="G48" s="68" t="s">
        <v>252</v>
      </c>
      <c r="H48" s="71" t="s">
        <v>65</v>
      </c>
      <c r="I48" s="58">
        <v>44138</v>
      </c>
      <c r="J48" s="59">
        <v>71.400000000000006</v>
      </c>
      <c r="K48" s="56">
        <v>30</v>
      </c>
      <c r="L48" s="54">
        <v>570.62</v>
      </c>
      <c r="M48" s="60">
        <v>836.6</v>
      </c>
      <c r="N48" s="61">
        <f t="shared" si="6"/>
        <v>2142</v>
      </c>
      <c r="O48" s="62">
        <v>250</v>
      </c>
      <c r="P48" s="63">
        <f t="shared" si="9"/>
        <v>3228.6</v>
      </c>
      <c r="Q48" s="64">
        <f t="shared" si="7"/>
        <v>143.87</v>
      </c>
      <c r="R48" s="64"/>
      <c r="S48" s="64"/>
      <c r="T48" s="64">
        <f t="shared" si="8"/>
        <v>143.87</v>
      </c>
      <c r="U48" s="65">
        <f t="shared" si="10"/>
        <v>3084.73</v>
      </c>
      <c r="V48" s="66" t="s">
        <v>123</v>
      </c>
      <c r="W48" s="22" t="s">
        <v>162</v>
      </c>
    </row>
    <row r="49" spans="1:24" ht="15.75" x14ac:dyDescent="0.3">
      <c r="A49" s="37"/>
      <c r="B49" s="38"/>
      <c r="C49" s="52">
        <v>26</v>
      </c>
      <c r="D49" s="53">
        <v>9901434000</v>
      </c>
      <c r="E49" s="56" t="s">
        <v>288</v>
      </c>
      <c r="F49" s="89" t="s">
        <v>10</v>
      </c>
      <c r="G49" s="68" t="s">
        <v>95</v>
      </c>
      <c r="H49" s="57" t="s">
        <v>16</v>
      </c>
      <c r="I49" s="58">
        <v>38719</v>
      </c>
      <c r="J49" s="59">
        <v>71.400000000000006</v>
      </c>
      <c r="K49" s="56">
        <v>30</v>
      </c>
      <c r="L49" s="54">
        <v>570.62</v>
      </c>
      <c r="M49" s="60">
        <v>836.6</v>
      </c>
      <c r="N49" s="61">
        <f t="shared" si="6"/>
        <v>2142</v>
      </c>
      <c r="O49" s="62">
        <v>250</v>
      </c>
      <c r="P49" s="63">
        <f t="shared" si="9"/>
        <v>3228.6</v>
      </c>
      <c r="Q49" s="64">
        <f t="shared" si="7"/>
        <v>143.87</v>
      </c>
      <c r="R49" s="64"/>
      <c r="S49" s="64"/>
      <c r="T49" s="64">
        <f t="shared" si="8"/>
        <v>143.87</v>
      </c>
      <c r="U49" s="65">
        <f t="shared" si="10"/>
        <v>3084.73</v>
      </c>
      <c r="V49" s="91">
        <v>3216034565</v>
      </c>
      <c r="W49" s="22" t="s">
        <v>163</v>
      </c>
    </row>
    <row r="50" spans="1:24" s="15" customFormat="1" ht="15.75" x14ac:dyDescent="0.3">
      <c r="A50" s="37"/>
      <c r="B50" s="37"/>
      <c r="C50" s="52">
        <v>27</v>
      </c>
      <c r="D50" s="53">
        <v>990099337</v>
      </c>
      <c r="E50" s="56" t="s">
        <v>289</v>
      </c>
      <c r="F50" s="89" t="s">
        <v>10</v>
      </c>
      <c r="G50" s="68" t="s">
        <v>93</v>
      </c>
      <c r="H50" s="57" t="s">
        <v>13</v>
      </c>
      <c r="I50" s="58">
        <v>41184</v>
      </c>
      <c r="J50" s="59">
        <v>71.400000000000006</v>
      </c>
      <c r="K50" s="56">
        <v>30</v>
      </c>
      <c r="L50" s="54">
        <v>570.62</v>
      </c>
      <c r="M50" s="60">
        <v>836.6</v>
      </c>
      <c r="N50" s="61">
        <f t="shared" si="6"/>
        <v>2142</v>
      </c>
      <c r="O50" s="62">
        <v>250</v>
      </c>
      <c r="P50" s="63">
        <f t="shared" si="9"/>
        <v>3228.6</v>
      </c>
      <c r="Q50" s="64">
        <f t="shared" si="7"/>
        <v>143.87</v>
      </c>
      <c r="R50" s="64">
        <v>1045.4100000000001</v>
      </c>
      <c r="S50" s="64"/>
      <c r="T50" s="64">
        <f t="shared" si="8"/>
        <v>1189.28</v>
      </c>
      <c r="U50" s="65">
        <f t="shared" si="10"/>
        <v>2039.32</v>
      </c>
      <c r="V50" s="91">
        <v>3393002889</v>
      </c>
      <c r="W50" s="4" t="s">
        <v>164</v>
      </c>
      <c r="X50" s="28"/>
    </row>
    <row r="51" spans="1:24" ht="15.75" x14ac:dyDescent="0.3">
      <c r="A51" s="37"/>
      <c r="B51" s="38"/>
      <c r="C51" s="52">
        <v>28</v>
      </c>
      <c r="D51" s="53">
        <v>9901433999</v>
      </c>
      <c r="E51" s="56" t="s">
        <v>290</v>
      </c>
      <c r="F51" s="89" t="s">
        <v>10</v>
      </c>
      <c r="G51" s="68" t="s">
        <v>93</v>
      </c>
      <c r="H51" s="57" t="s">
        <v>14</v>
      </c>
      <c r="I51" s="92">
        <v>43101</v>
      </c>
      <c r="J51" s="59">
        <v>71.400000000000006</v>
      </c>
      <c r="K51" s="56">
        <v>30</v>
      </c>
      <c r="L51" s="54">
        <v>570.62</v>
      </c>
      <c r="M51" s="60">
        <v>836.6</v>
      </c>
      <c r="N51" s="61">
        <f t="shared" si="6"/>
        <v>2142</v>
      </c>
      <c r="O51" s="62">
        <v>250</v>
      </c>
      <c r="P51" s="63">
        <f t="shared" si="9"/>
        <v>3228.6</v>
      </c>
      <c r="Q51" s="64">
        <f t="shared" si="7"/>
        <v>143.87</v>
      </c>
      <c r="R51" s="64"/>
      <c r="S51" s="64"/>
      <c r="T51" s="64">
        <f t="shared" si="8"/>
        <v>143.87</v>
      </c>
      <c r="U51" s="65">
        <f t="shared" si="10"/>
        <v>3084.73</v>
      </c>
      <c r="V51" s="66">
        <v>3216001475</v>
      </c>
      <c r="W51" s="22"/>
      <c r="X51" s="28"/>
    </row>
    <row r="52" spans="1:24" ht="15.75" x14ac:dyDescent="0.3">
      <c r="A52" s="37"/>
      <c r="B52" s="38"/>
      <c r="C52" s="52">
        <v>29</v>
      </c>
      <c r="D52" s="53">
        <v>9901106084</v>
      </c>
      <c r="E52" s="56" t="s">
        <v>291</v>
      </c>
      <c r="F52" s="89" t="s">
        <v>10</v>
      </c>
      <c r="G52" s="68" t="s">
        <v>93</v>
      </c>
      <c r="H52" s="57" t="s">
        <v>109</v>
      </c>
      <c r="I52" s="92">
        <v>43101</v>
      </c>
      <c r="J52" s="59">
        <v>71.400000000000006</v>
      </c>
      <c r="K52" s="56">
        <v>30</v>
      </c>
      <c r="L52" s="56">
        <v>570.62</v>
      </c>
      <c r="M52" s="60">
        <v>836.6</v>
      </c>
      <c r="N52" s="61">
        <f t="shared" si="6"/>
        <v>2142</v>
      </c>
      <c r="O52" s="62">
        <v>250</v>
      </c>
      <c r="P52" s="63">
        <f t="shared" si="9"/>
        <v>3228.6</v>
      </c>
      <c r="Q52" s="64">
        <f t="shared" si="7"/>
        <v>143.87</v>
      </c>
      <c r="R52" s="64"/>
      <c r="S52" s="64"/>
      <c r="T52" s="64">
        <f t="shared" si="8"/>
        <v>143.87</v>
      </c>
      <c r="U52" s="65">
        <f t="shared" si="10"/>
        <v>3084.73</v>
      </c>
      <c r="V52" s="66">
        <v>3216001439</v>
      </c>
      <c r="W52" s="22" t="s">
        <v>166</v>
      </c>
      <c r="X52" s="28"/>
    </row>
    <row r="53" spans="1:24" ht="15.75" x14ac:dyDescent="0.3">
      <c r="A53" s="37"/>
      <c r="B53" s="38"/>
      <c r="C53" s="52">
        <v>30</v>
      </c>
      <c r="D53" s="53">
        <v>9901347851</v>
      </c>
      <c r="E53" s="56" t="s">
        <v>292</v>
      </c>
      <c r="F53" s="89" t="s">
        <v>10</v>
      </c>
      <c r="G53" s="68" t="s">
        <v>93</v>
      </c>
      <c r="H53" s="69" t="s">
        <v>15</v>
      </c>
      <c r="I53" s="58">
        <v>38384</v>
      </c>
      <c r="J53" s="59">
        <v>71.400000000000006</v>
      </c>
      <c r="K53" s="56">
        <v>30</v>
      </c>
      <c r="L53" s="54">
        <v>570.62</v>
      </c>
      <c r="M53" s="60">
        <v>836.6</v>
      </c>
      <c r="N53" s="61">
        <f t="shared" si="6"/>
        <v>2142</v>
      </c>
      <c r="O53" s="62">
        <v>250</v>
      </c>
      <c r="P53" s="63">
        <f t="shared" si="9"/>
        <v>3228.6</v>
      </c>
      <c r="Q53" s="64">
        <f t="shared" si="7"/>
        <v>143.87</v>
      </c>
      <c r="R53" s="64"/>
      <c r="S53" s="64"/>
      <c r="T53" s="64">
        <f t="shared" si="8"/>
        <v>143.87</v>
      </c>
      <c r="U53" s="65">
        <f t="shared" si="10"/>
        <v>3084.73</v>
      </c>
      <c r="V53" s="66">
        <v>3216001493</v>
      </c>
      <c r="W53" s="22" t="s">
        <v>165</v>
      </c>
      <c r="X53" s="28"/>
    </row>
    <row r="54" spans="1:24" ht="15.75" x14ac:dyDescent="0.3">
      <c r="A54" s="37"/>
      <c r="B54" s="38"/>
      <c r="C54" s="52">
        <v>31</v>
      </c>
      <c r="D54" s="53">
        <v>9901358809</v>
      </c>
      <c r="E54" s="56" t="s">
        <v>293</v>
      </c>
      <c r="F54" s="89" t="s">
        <v>10</v>
      </c>
      <c r="G54" s="68" t="s">
        <v>93</v>
      </c>
      <c r="H54" s="69" t="s">
        <v>117</v>
      </c>
      <c r="I54" s="58">
        <v>37681</v>
      </c>
      <c r="J54" s="59">
        <v>71.400000000000006</v>
      </c>
      <c r="K54" s="56">
        <v>30</v>
      </c>
      <c r="L54" s="54">
        <v>570.62</v>
      </c>
      <c r="M54" s="60">
        <v>836.6</v>
      </c>
      <c r="N54" s="61">
        <f t="shared" si="6"/>
        <v>2142</v>
      </c>
      <c r="O54" s="62">
        <v>250</v>
      </c>
      <c r="P54" s="63">
        <f t="shared" si="9"/>
        <v>3228.6</v>
      </c>
      <c r="Q54" s="64">
        <f t="shared" si="7"/>
        <v>143.87</v>
      </c>
      <c r="R54" s="64"/>
      <c r="S54" s="64"/>
      <c r="T54" s="64">
        <f t="shared" si="8"/>
        <v>143.87</v>
      </c>
      <c r="U54" s="65">
        <f t="shared" si="10"/>
        <v>3084.73</v>
      </c>
      <c r="V54" s="66" t="s">
        <v>126</v>
      </c>
      <c r="W54" s="22"/>
    </row>
    <row r="55" spans="1:24" ht="15.75" x14ac:dyDescent="0.3">
      <c r="A55" s="37"/>
      <c r="B55" s="38"/>
      <c r="C55" s="52">
        <v>32</v>
      </c>
      <c r="D55" s="53">
        <v>9901434001</v>
      </c>
      <c r="E55" s="56" t="s">
        <v>294</v>
      </c>
      <c r="F55" s="89" t="s">
        <v>10</v>
      </c>
      <c r="G55" s="68" t="s">
        <v>95</v>
      </c>
      <c r="H55" s="57" t="s">
        <v>17</v>
      </c>
      <c r="I55" s="58">
        <v>37742</v>
      </c>
      <c r="J55" s="59">
        <v>71.400000000000006</v>
      </c>
      <c r="K55" s="56">
        <v>30</v>
      </c>
      <c r="L55" s="54">
        <v>570.62</v>
      </c>
      <c r="M55" s="60">
        <v>836.6</v>
      </c>
      <c r="N55" s="61">
        <f t="shared" si="6"/>
        <v>2142</v>
      </c>
      <c r="O55" s="62">
        <v>250</v>
      </c>
      <c r="P55" s="63">
        <f t="shared" si="9"/>
        <v>3228.6</v>
      </c>
      <c r="Q55" s="64">
        <f t="shared" si="7"/>
        <v>143.87</v>
      </c>
      <c r="R55" s="64"/>
      <c r="S55" s="64"/>
      <c r="T55" s="64">
        <f t="shared" si="8"/>
        <v>143.87</v>
      </c>
      <c r="U55" s="65">
        <f t="shared" si="10"/>
        <v>3084.73</v>
      </c>
      <c r="V55" s="66">
        <v>3216004486</v>
      </c>
      <c r="W55" s="22" t="s">
        <v>221</v>
      </c>
    </row>
    <row r="56" spans="1:24" ht="15.75" x14ac:dyDescent="0.3">
      <c r="A56" s="37"/>
      <c r="B56" s="38"/>
      <c r="C56" s="52">
        <v>33</v>
      </c>
      <c r="D56" s="53">
        <v>9901434002</v>
      </c>
      <c r="E56" s="56" t="s">
        <v>295</v>
      </c>
      <c r="F56" s="89" t="s">
        <v>10</v>
      </c>
      <c r="G56" s="68" t="s">
        <v>95</v>
      </c>
      <c r="H56" s="57" t="s">
        <v>18</v>
      </c>
      <c r="I56" s="58">
        <v>37681</v>
      </c>
      <c r="J56" s="59">
        <v>71.400000000000006</v>
      </c>
      <c r="K56" s="56">
        <v>30</v>
      </c>
      <c r="L56" s="54">
        <v>570.62</v>
      </c>
      <c r="M56" s="60">
        <v>836.6</v>
      </c>
      <c r="N56" s="61">
        <f t="shared" si="6"/>
        <v>2142</v>
      </c>
      <c r="O56" s="62">
        <v>250</v>
      </c>
      <c r="P56" s="63">
        <f t="shared" si="9"/>
        <v>3228.6</v>
      </c>
      <c r="Q56" s="64">
        <f t="shared" si="7"/>
        <v>143.87</v>
      </c>
      <c r="R56" s="64"/>
      <c r="S56" s="64"/>
      <c r="T56" s="64">
        <f t="shared" si="8"/>
        <v>143.87</v>
      </c>
      <c r="U56" s="65">
        <f t="shared" si="10"/>
        <v>3084.73</v>
      </c>
      <c r="V56" s="66"/>
      <c r="W56" s="22"/>
    </row>
    <row r="57" spans="1:24" ht="15.75" x14ac:dyDescent="0.3">
      <c r="A57" s="37"/>
      <c r="B57" s="38"/>
      <c r="C57" s="52">
        <v>34</v>
      </c>
      <c r="D57" s="53">
        <v>9901434003</v>
      </c>
      <c r="E57" s="56" t="s">
        <v>296</v>
      </c>
      <c r="F57" s="89" t="s">
        <v>10</v>
      </c>
      <c r="G57" s="68" t="s">
        <v>95</v>
      </c>
      <c r="H57" s="57" t="s">
        <v>19</v>
      </c>
      <c r="I57" s="58">
        <v>39084</v>
      </c>
      <c r="J57" s="59">
        <v>71.400000000000006</v>
      </c>
      <c r="K57" s="56">
        <v>30</v>
      </c>
      <c r="L57" s="54">
        <v>570.62</v>
      </c>
      <c r="M57" s="60">
        <v>836.6</v>
      </c>
      <c r="N57" s="61">
        <f t="shared" si="6"/>
        <v>2142</v>
      </c>
      <c r="O57" s="62">
        <v>250</v>
      </c>
      <c r="P57" s="63">
        <f t="shared" si="9"/>
        <v>3228.6</v>
      </c>
      <c r="Q57" s="64">
        <f t="shared" si="7"/>
        <v>143.87</v>
      </c>
      <c r="R57" s="64"/>
      <c r="S57" s="64"/>
      <c r="T57" s="64">
        <f t="shared" si="8"/>
        <v>143.87</v>
      </c>
      <c r="U57" s="65">
        <f t="shared" si="10"/>
        <v>3084.73</v>
      </c>
      <c r="V57" s="72">
        <v>3287036524</v>
      </c>
      <c r="W57" s="22" t="s">
        <v>167</v>
      </c>
    </row>
    <row r="58" spans="1:24" ht="15.75" x14ac:dyDescent="0.3">
      <c r="A58" s="37"/>
      <c r="B58" s="38"/>
      <c r="C58" s="52">
        <v>35</v>
      </c>
      <c r="D58" s="53">
        <v>9901433972</v>
      </c>
      <c r="E58" s="56" t="s">
        <v>297</v>
      </c>
      <c r="F58" s="89" t="s">
        <v>10</v>
      </c>
      <c r="G58" s="68" t="s">
        <v>95</v>
      </c>
      <c r="H58" s="57" t="s">
        <v>20</v>
      </c>
      <c r="I58" s="58">
        <v>44440</v>
      </c>
      <c r="J58" s="59">
        <v>71.400000000000006</v>
      </c>
      <c r="K58" s="56">
        <v>30</v>
      </c>
      <c r="L58" s="54"/>
      <c r="M58" s="60">
        <v>836.6</v>
      </c>
      <c r="N58" s="61">
        <f t="shared" si="6"/>
        <v>2142</v>
      </c>
      <c r="O58" s="62">
        <v>250</v>
      </c>
      <c r="P58" s="63">
        <f t="shared" si="9"/>
        <v>3228.6</v>
      </c>
      <c r="Q58" s="64">
        <f t="shared" si="7"/>
        <v>143.87</v>
      </c>
      <c r="R58" s="64"/>
      <c r="S58" s="64"/>
      <c r="T58" s="64">
        <f t="shared" si="8"/>
        <v>143.87</v>
      </c>
      <c r="U58" s="65">
        <f t="shared" si="10"/>
        <v>3084.73</v>
      </c>
      <c r="V58" s="66">
        <v>3153050750</v>
      </c>
      <c r="W58" s="22" t="s">
        <v>168</v>
      </c>
    </row>
    <row r="59" spans="1:24" ht="15.75" x14ac:dyDescent="0.3">
      <c r="A59" s="37"/>
      <c r="B59" s="38"/>
      <c r="C59" s="52">
        <v>36</v>
      </c>
      <c r="D59" s="53">
        <v>9901355144</v>
      </c>
      <c r="E59" s="56" t="s">
        <v>298</v>
      </c>
      <c r="F59" s="89" t="s">
        <v>10</v>
      </c>
      <c r="G59" s="68" t="s">
        <v>95</v>
      </c>
      <c r="H59" s="69" t="s">
        <v>22</v>
      </c>
      <c r="I59" s="92">
        <v>42887</v>
      </c>
      <c r="J59" s="59">
        <v>71.400000000000006</v>
      </c>
      <c r="K59" s="56">
        <v>30</v>
      </c>
      <c r="L59" s="54">
        <v>570.62</v>
      </c>
      <c r="M59" s="60">
        <v>836.6</v>
      </c>
      <c r="N59" s="61">
        <f t="shared" si="6"/>
        <v>2142</v>
      </c>
      <c r="O59" s="62">
        <v>250</v>
      </c>
      <c r="P59" s="63">
        <f t="shared" si="9"/>
        <v>3228.6</v>
      </c>
      <c r="Q59" s="64">
        <f t="shared" si="7"/>
        <v>143.87</v>
      </c>
      <c r="R59" s="64"/>
      <c r="S59" s="64"/>
      <c r="T59" s="64">
        <f t="shared" si="8"/>
        <v>143.87</v>
      </c>
      <c r="U59" s="65">
        <f t="shared" si="10"/>
        <v>3084.73</v>
      </c>
      <c r="V59" s="88">
        <v>3287036510</v>
      </c>
      <c r="W59" s="22" t="s">
        <v>169</v>
      </c>
    </row>
    <row r="60" spans="1:24" ht="15.75" x14ac:dyDescent="0.3">
      <c r="A60" s="37"/>
      <c r="B60" s="38"/>
      <c r="C60" s="52">
        <v>37</v>
      </c>
      <c r="D60" s="53">
        <v>9901451122</v>
      </c>
      <c r="E60" s="56" t="s">
        <v>299</v>
      </c>
      <c r="F60" s="89" t="s">
        <v>10</v>
      </c>
      <c r="G60" s="68" t="s">
        <v>95</v>
      </c>
      <c r="H60" s="57" t="s">
        <v>23</v>
      </c>
      <c r="I60" s="58">
        <v>38718</v>
      </c>
      <c r="J60" s="59">
        <v>71.400000000000006</v>
      </c>
      <c r="K60" s="56">
        <v>30</v>
      </c>
      <c r="L60" s="54">
        <v>570.62</v>
      </c>
      <c r="M60" s="60">
        <v>836.6</v>
      </c>
      <c r="N60" s="61">
        <f t="shared" si="6"/>
        <v>2142</v>
      </c>
      <c r="O60" s="62">
        <v>250</v>
      </c>
      <c r="P60" s="63">
        <f t="shared" si="9"/>
        <v>3228.6</v>
      </c>
      <c r="Q60" s="64">
        <f t="shared" si="7"/>
        <v>143.87</v>
      </c>
      <c r="R60" s="64"/>
      <c r="S60" s="64"/>
      <c r="T60" s="64">
        <f t="shared" si="8"/>
        <v>143.87</v>
      </c>
      <c r="U60" s="65">
        <f t="shared" si="10"/>
        <v>3084.73</v>
      </c>
      <c r="V60" s="93">
        <v>3493030662</v>
      </c>
      <c r="W60" s="22"/>
    </row>
    <row r="61" spans="1:24" ht="15.75" x14ac:dyDescent="0.3">
      <c r="A61" s="37"/>
      <c r="B61" s="38"/>
      <c r="C61" s="52">
        <v>38</v>
      </c>
      <c r="D61" s="53">
        <v>9901110190</v>
      </c>
      <c r="E61" s="56" t="s">
        <v>300</v>
      </c>
      <c r="F61" s="89" t="s">
        <v>10</v>
      </c>
      <c r="G61" s="68" t="s">
        <v>95</v>
      </c>
      <c r="H61" s="71" t="s">
        <v>25</v>
      </c>
      <c r="I61" s="92">
        <v>43101</v>
      </c>
      <c r="J61" s="59">
        <v>71.400000000000006</v>
      </c>
      <c r="K61" s="56">
        <v>30</v>
      </c>
      <c r="L61" s="54">
        <v>570.62</v>
      </c>
      <c r="M61" s="60">
        <v>836.6</v>
      </c>
      <c r="N61" s="61">
        <f t="shared" si="6"/>
        <v>2142</v>
      </c>
      <c r="O61" s="62">
        <v>250</v>
      </c>
      <c r="P61" s="63">
        <f t="shared" si="9"/>
        <v>3228.6</v>
      </c>
      <c r="Q61" s="64">
        <f t="shared" si="7"/>
        <v>143.87</v>
      </c>
      <c r="R61" s="64"/>
      <c r="S61" s="64"/>
      <c r="T61" s="64">
        <f t="shared" si="8"/>
        <v>143.87</v>
      </c>
      <c r="U61" s="65">
        <f t="shared" si="10"/>
        <v>3084.73</v>
      </c>
      <c r="V61" s="93">
        <v>3229011703</v>
      </c>
      <c r="W61" s="22" t="s">
        <v>219</v>
      </c>
    </row>
    <row r="62" spans="1:24" ht="15.75" x14ac:dyDescent="0.3">
      <c r="A62" s="37"/>
      <c r="B62" s="38"/>
      <c r="C62" s="52">
        <v>39</v>
      </c>
      <c r="D62" s="53">
        <v>9901001016</v>
      </c>
      <c r="E62" s="56" t="s">
        <v>301</v>
      </c>
      <c r="F62" s="89" t="s">
        <v>10</v>
      </c>
      <c r="G62" s="68" t="s">
        <v>95</v>
      </c>
      <c r="H62" s="71" t="s">
        <v>26</v>
      </c>
      <c r="I62" s="92">
        <v>43101</v>
      </c>
      <c r="J62" s="59">
        <v>71.400000000000006</v>
      </c>
      <c r="K62" s="56">
        <v>30</v>
      </c>
      <c r="L62" s="54">
        <v>570.62</v>
      </c>
      <c r="M62" s="60">
        <v>836.6</v>
      </c>
      <c r="N62" s="61">
        <f t="shared" si="6"/>
        <v>2142</v>
      </c>
      <c r="O62" s="62">
        <v>250</v>
      </c>
      <c r="P62" s="63">
        <f t="shared" si="9"/>
        <v>3228.6</v>
      </c>
      <c r="Q62" s="64">
        <f t="shared" si="7"/>
        <v>143.87</v>
      </c>
      <c r="R62" s="64"/>
      <c r="S62" s="64"/>
      <c r="T62" s="64">
        <f t="shared" si="8"/>
        <v>143.87</v>
      </c>
      <c r="U62" s="65">
        <f t="shared" si="10"/>
        <v>3084.73</v>
      </c>
      <c r="V62" s="88">
        <v>3229010483</v>
      </c>
      <c r="W62" s="22"/>
    </row>
    <row r="63" spans="1:24" ht="15.75" x14ac:dyDescent="0.3">
      <c r="A63" s="37"/>
      <c r="B63" s="38"/>
      <c r="C63" s="52">
        <v>40</v>
      </c>
      <c r="D63" s="53">
        <v>9901000969</v>
      </c>
      <c r="E63" s="56" t="s">
        <v>302</v>
      </c>
      <c r="F63" s="89" t="s">
        <v>10</v>
      </c>
      <c r="G63" s="68" t="s">
        <v>95</v>
      </c>
      <c r="H63" s="71" t="s">
        <v>27</v>
      </c>
      <c r="I63" s="92">
        <v>43101</v>
      </c>
      <c r="J63" s="59">
        <v>71.400000000000006</v>
      </c>
      <c r="K63" s="56">
        <v>30</v>
      </c>
      <c r="L63" s="54">
        <v>570.62</v>
      </c>
      <c r="M63" s="60">
        <v>836.6</v>
      </c>
      <c r="N63" s="61">
        <f t="shared" si="6"/>
        <v>2142</v>
      </c>
      <c r="O63" s="62">
        <v>250</v>
      </c>
      <c r="P63" s="63">
        <f t="shared" si="9"/>
        <v>3228.6</v>
      </c>
      <c r="Q63" s="64">
        <f t="shared" si="7"/>
        <v>143.87</v>
      </c>
      <c r="R63" s="64"/>
      <c r="S63" s="64">
        <v>351.72</v>
      </c>
      <c r="T63" s="64">
        <f t="shared" si="8"/>
        <v>495.59</v>
      </c>
      <c r="U63" s="65">
        <f t="shared" si="10"/>
        <v>2733.01</v>
      </c>
      <c r="V63" s="88">
        <v>3287027181</v>
      </c>
      <c r="W63" s="22"/>
    </row>
    <row r="64" spans="1:24" ht="15.75" x14ac:dyDescent="0.3">
      <c r="A64" s="37"/>
      <c r="B64" s="38"/>
      <c r="C64" s="52">
        <v>41</v>
      </c>
      <c r="D64" s="53">
        <v>9901197067</v>
      </c>
      <c r="E64" s="56" t="s">
        <v>303</v>
      </c>
      <c r="F64" s="89" t="s">
        <v>10</v>
      </c>
      <c r="G64" s="68" t="s">
        <v>95</v>
      </c>
      <c r="H64" s="69" t="s">
        <v>28</v>
      </c>
      <c r="I64" s="92">
        <v>43101</v>
      </c>
      <c r="J64" s="59">
        <v>71.400000000000006</v>
      </c>
      <c r="K64" s="56">
        <v>30</v>
      </c>
      <c r="L64" s="54">
        <v>570.62</v>
      </c>
      <c r="M64" s="60">
        <v>836.6</v>
      </c>
      <c r="N64" s="61">
        <f t="shared" si="6"/>
        <v>2142</v>
      </c>
      <c r="O64" s="62">
        <v>250</v>
      </c>
      <c r="P64" s="63">
        <f t="shared" si="9"/>
        <v>3228.6</v>
      </c>
      <c r="Q64" s="64">
        <f t="shared" si="7"/>
        <v>143.87</v>
      </c>
      <c r="R64" s="64"/>
      <c r="S64" s="94">
        <v>417.6</v>
      </c>
      <c r="T64" s="64">
        <f t="shared" si="8"/>
        <v>561.47</v>
      </c>
      <c r="U64" s="65">
        <f t="shared" si="10"/>
        <v>2667.13</v>
      </c>
      <c r="V64" s="88">
        <v>3216008414</v>
      </c>
      <c r="W64" s="22"/>
    </row>
    <row r="65" spans="1:24" ht="15.75" x14ac:dyDescent="0.3">
      <c r="A65" s="37"/>
      <c r="B65" s="38"/>
      <c r="C65" s="52">
        <v>42</v>
      </c>
      <c r="D65" s="53">
        <v>9901001044</v>
      </c>
      <c r="E65" s="56" t="s">
        <v>304</v>
      </c>
      <c r="F65" s="89" t="s">
        <v>10</v>
      </c>
      <c r="G65" s="68" t="s">
        <v>95</v>
      </c>
      <c r="H65" s="71" t="s">
        <v>29</v>
      </c>
      <c r="I65" s="92">
        <v>43101</v>
      </c>
      <c r="J65" s="59">
        <v>71.400000000000006</v>
      </c>
      <c r="K65" s="56">
        <v>30</v>
      </c>
      <c r="L65" s="54">
        <v>570.62</v>
      </c>
      <c r="M65" s="60">
        <v>836.6</v>
      </c>
      <c r="N65" s="61">
        <f t="shared" si="6"/>
        <v>2142</v>
      </c>
      <c r="O65" s="62">
        <v>250</v>
      </c>
      <c r="P65" s="63">
        <f t="shared" si="9"/>
        <v>3228.6</v>
      </c>
      <c r="Q65" s="64">
        <f t="shared" si="7"/>
        <v>143.87</v>
      </c>
      <c r="R65" s="64"/>
      <c r="S65" s="64">
        <v>700</v>
      </c>
      <c r="T65" s="64">
        <f t="shared" si="8"/>
        <v>843.87</v>
      </c>
      <c r="U65" s="65">
        <f t="shared" si="10"/>
        <v>2384.73</v>
      </c>
      <c r="V65" s="88">
        <v>3287036657</v>
      </c>
      <c r="W65" s="22" t="s">
        <v>170</v>
      </c>
    </row>
    <row r="66" spans="1:24" ht="15.75" x14ac:dyDescent="0.3">
      <c r="A66" s="37"/>
      <c r="B66" s="38"/>
      <c r="C66" s="52">
        <v>43</v>
      </c>
      <c r="D66" s="53">
        <v>9901533112</v>
      </c>
      <c r="E66" s="56" t="s">
        <v>305</v>
      </c>
      <c r="F66" s="89" t="s">
        <v>10</v>
      </c>
      <c r="G66" s="68" t="s">
        <v>95</v>
      </c>
      <c r="H66" s="37" t="s">
        <v>253</v>
      </c>
      <c r="I66" s="92">
        <v>43101</v>
      </c>
      <c r="J66" s="59">
        <v>71.400000000000006</v>
      </c>
      <c r="K66" s="56">
        <v>30</v>
      </c>
      <c r="L66" s="54">
        <v>570.62</v>
      </c>
      <c r="M66" s="60">
        <v>836.6</v>
      </c>
      <c r="N66" s="61">
        <f t="shared" si="6"/>
        <v>2142</v>
      </c>
      <c r="O66" s="62">
        <v>250</v>
      </c>
      <c r="P66" s="63">
        <f t="shared" si="9"/>
        <v>3228.6</v>
      </c>
      <c r="Q66" s="64">
        <f t="shared" si="7"/>
        <v>143.87</v>
      </c>
      <c r="R66" s="64">
        <v>561.03</v>
      </c>
      <c r="S66" s="64"/>
      <c r="T66" s="64">
        <f t="shared" si="8"/>
        <v>704.9</v>
      </c>
      <c r="U66" s="65">
        <f t="shared" si="10"/>
        <v>2523.6999999999998</v>
      </c>
      <c r="V66" s="88">
        <v>3493048208</v>
      </c>
      <c r="W66" s="22" t="s">
        <v>172</v>
      </c>
    </row>
    <row r="67" spans="1:24" ht="15.75" x14ac:dyDescent="0.3">
      <c r="A67" s="37"/>
      <c r="B67" s="38"/>
      <c r="C67" s="52">
        <v>44</v>
      </c>
      <c r="D67" s="53">
        <v>9901434004</v>
      </c>
      <c r="E67" s="56" t="s">
        <v>306</v>
      </c>
      <c r="F67" s="89" t="s">
        <v>10</v>
      </c>
      <c r="G67" s="68" t="s">
        <v>95</v>
      </c>
      <c r="H67" s="71" t="s">
        <v>31</v>
      </c>
      <c r="I67" s="92">
        <v>43101</v>
      </c>
      <c r="J67" s="59">
        <v>71.400000000000006</v>
      </c>
      <c r="K67" s="56">
        <v>30</v>
      </c>
      <c r="L67" s="54">
        <v>570.62</v>
      </c>
      <c r="M67" s="60">
        <v>836.6</v>
      </c>
      <c r="N67" s="61">
        <f t="shared" si="6"/>
        <v>2142</v>
      </c>
      <c r="O67" s="62">
        <v>250</v>
      </c>
      <c r="P67" s="63">
        <f t="shared" si="9"/>
        <v>3228.6</v>
      </c>
      <c r="Q67" s="64">
        <f t="shared" si="7"/>
        <v>143.87</v>
      </c>
      <c r="R67" s="64"/>
      <c r="S67" s="64"/>
      <c r="T67" s="64">
        <f t="shared" si="8"/>
        <v>143.87</v>
      </c>
      <c r="U67" s="65">
        <f t="shared" si="10"/>
        <v>3084.73</v>
      </c>
      <c r="V67" s="88">
        <v>3216036260</v>
      </c>
      <c r="W67" s="22"/>
    </row>
    <row r="68" spans="1:24" ht="15.75" x14ac:dyDescent="0.3">
      <c r="A68" s="37"/>
      <c r="B68" s="38"/>
      <c r="C68" s="52">
        <v>45</v>
      </c>
      <c r="D68" s="53">
        <v>9901381938</v>
      </c>
      <c r="E68" s="56" t="s">
        <v>307</v>
      </c>
      <c r="F68" s="89" t="s">
        <v>10</v>
      </c>
      <c r="G68" s="68" t="s">
        <v>95</v>
      </c>
      <c r="H68" s="71" t="s">
        <v>34</v>
      </c>
      <c r="I68" s="92">
        <v>43101</v>
      </c>
      <c r="J68" s="59">
        <v>71.400000000000006</v>
      </c>
      <c r="K68" s="56">
        <v>30</v>
      </c>
      <c r="L68" s="54">
        <v>570.62</v>
      </c>
      <c r="M68" s="60">
        <v>836.6</v>
      </c>
      <c r="N68" s="61">
        <f t="shared" si="6"/>
        <v>2142</v>
      </c>
      <c r="O68" s="62">
        <v>250</v>
      </c>
      <c r="P68" s="63">
        <f t="shared" si="9"/>
        <v>3228.6</v>
      </c>
      <c r="Q68" s="64">
        <f t="shared" si="7"/>
        <v>143.87</v>
      </c>
      <c r="R68" s="64"/>
      <c r="S68" s="64"/>
      <c r="T68" s="64">
        <f t="shared" si="8"/>
        <v>143.87</v>
      </c>
      <c r="U68" s="65">
        <f t="shared" si="10"/>
        <v>3084.73</v>
      </c>
      <c r="V68" s="88">
        <v>3759029670</v>
      </c>
      <c r="W68" s="22"/>
    </row>
    <row r="69" spans="1:24" ht="15.75" x14ac:dyDescent="0.3">
      <c r="A69" s="37"/>
      <c r="B69" s="38"/>
      <c r="C69" s="52">
        <v>46</v>
      </c>
      <c r="D69" s="53">
        <v>990099359</v>
      </c>
      <c r="E69" s="56" t="s">
        <v>308</v>
      </c>
      <c r="F69" s="89" t="s">
        <v>10</v>
      </c>
      <c r="G69" s="68" t="s">
        <v>95</v>
      </c>
      <c r="H69" s="71" t="s">
        <v>35</v>
      </c>
      <c r="I69" s="92">
        <v>43101</v>
      </c>
      <c r="J69" s="59">
        <v>71.400000000000006</v>
      </c>
      <c r="K69" s="56">
        <v>30</v>
      </c>
      <c r="L69" s="54">
        <v>570.62</v>
      </c>
      <c r="M69" s="60">
        <v>836.6</v>
      </c>
      <c r="N69" s="61">
        <f t="shared" si="6"/>
        <v>2142</v>
      </c>
      <c r="O69" s="62">
        <v>250</v>
      </c>
      <c r="P69" s="63">
        <f t="shared" si="9"/>
        <v>3228.6</v>
      </c>
      <c r="Q69" s="64">
        <f t="shared" si="7"/>
        <v>143.87</v>
      </c>
      <c r="R69" s="64"/>
      <c r="S69" s="64"/>
      <c r="T69" s="64">
        <f t="shared" si="8"/>
        <v>143.87</v>
      </c>
      <c r="U69" s="65">
        <f t="shared" si="10"/>
        <v>3084.73</v>
      </c>
      <c r="V69" s="88">
        <v>3628011282</v>
      </c>
      <c r="W69" s="22" t="s">
        <v>217</v>
      </c>
    </row>
    <row r="70" spans="1:24" ht="15.75" x14ac:dyDescent="0.3">
      <c r="A70" s="37"/>
      <c r="B70" s="38"/>
      <c r="C70" s="52">
        <v>47</v>
      </c>
      <c r="D70" s="53">
        <v>9901355143</v>
      </c>
      <c r="E70" s="56" t="s">
        <v>309</v>
      </c>
      <c r="F70" s="89" t="s">
        <v>10</v>
      </c>
      <c r="G70" s="68" t="s">
        <v>95</v>
      </c>
      <c r="H70" s="69" t="s">
        <v>118</v>
      </c>
      <c r="I70" s="92">
        <v>43101</v>
      </c>
      <c r="J70" s="59">
        <v>71.400000000000006</v>
      </c>
      <c r="K70" s="56">
        <v>30</v>
      </c>
      <c r="L70" s="54">
        <v>570.62</v>
      </c>
      <c r="M70" s="60">
        <v>836.6</v>
      </c>
      <c r="N70" s="61">
        <f t="shared" si="6"/>
        <v>2142</v>
      </c>
      <c r="O70" s="62">
        <v>250</v>
      </c>
      <c r="P70" s="63">
        <f t="shared" si="9"/>
        <v>3228.6</v>
      </c>
      <c r="Q70" s="64">
        <f t="shared" si="7"/>
        <v>143.87</v>
      </c>
      <c r="R70" s="64"/>
      <c r="S70" s="64"/>
      <c r="T70" s="64">
        <f t="shared" si="8"/>
        <v>143.87</v>
      </c>
      <c r="U70" s="65">
        <f t="shared" si="10"/>
        <v>3084.73</v>
      </c>
      <c r="V70" s="88">
        <v>3216003437</v>
      </c>
      <c r="W70" s="22" t="s">
        <v>216</v>
      </c>
    </row>
    <row r="71" spans="1:24" ht="15.75" x14ac:dyDescent="0.3">
      <c r="A71" s="37"/>
      <c r="B71" s="38"/>
      <c r="C71" s="52">
        <v>48</v>
      </c>
      <c r="D71" s="53">
        <v>9901433996</v>
      </c>
      <c r="E71" s="56" t="s">
        <v>310</v>
      </c>
      <c r="F71" s="89" t="s">
        <v>10</v>
      </c>
      <c r="G71" s="68" t="s">
        <v>92</v>
      </c>
      <c r="H71" s="57" t="s">
        <v>11</v>
      </c>
      <c r="I71" s="92">
        <v>43101</v>
      </c>
      <c r="J71" s="59">
        <v>71.400000000000006</v>
      </c>
      <c r="K71" s="56">
        <v>30</v>
      </c>
      <c r="L71" s="54">
        <v>570.62</v>
      </c>
      <c r="M71" s="60">
        <v>836.6</v>
      </c>
      <c r="N71" s="61">
        <f t="shared" si="6"/>
        <v>2142</v>
      </c>
      <c r="O71" s="62">
        <v>250</v>
      </c>
      <c r="P71" s="63">
        <f t="shared" si="9"/>
        <v>3228.6</v>
      </c>
      <c r="Q71" s="64">
        <f t="shared" si="7"/>
        <v>143.87</v>
      </c>
      <c r="R71" s="64"/>
      <c r="S71" s="64"/>
      <c r="T71" s="64">
        <f t="shared" si="8"/>
        <v>143.87</v>
      </c>
      <c r="U71" s="65">
        <f t="shared" si="10"/>
        <v>3084.73</v>
      </c>
      <c r="V71" s="91">
        <v>4216002514</v>
      </c>
      <c r="W71" s="22" t="s">
        <v>173</v>
      </c>
    </row>
    <row r="72" spans="1:24" s="15" customFormat="1" ht="15.75" x14ac:dyDescent="0.3">
      <c r="A72" s="37"/>
      <c r="B72" s="37"/>
      <c r="C72" s="52">
        <v>49</v>
      </c>
      <c r="D72" s="53">
        <v>9901390586</v>
      </c>
      <c r="E72" s="56" t="s">
        <v>311</v>
      </c>
      <c r="F72" s="89" t="s">
        <v>10</v>
      </c>
      <c r="G72" s="68" t="s">
        <v>95</v>
      </c>
      <c r="H72" s="95" t="s">
        <v>37</v>
      </c>
      <c r="I72" s="92">
        <v>43101</v>
      </c>
      <c r="J72" s="59">
        <v>71.400000000000006</v>
      </c>
      <c r="K72" s="56">
        <v>30</v>
      </c>
      <c r="L72" s="54">
        <v>570.62</v>
      </c>
      <c r="M72" s="60">
        <v>836.6</v>
      </c>
      <c r="N72" s="61">
        <f t="shared" si="6"/>
        <v>2142</v>
      </c>
      <c r="O72" s="62">
        <v>250</v>
      </c>
      <c r="P72" s="63">
        <f t="shared" si="9"/>
        <v>3228.6</v>
      </c>
      <c r="Q72" s="64">
        <f t="shared" si="7"/>
        <v>143.87</v>
      </c>
      <c r="R72" s="64"/>
      <c r="S72" s="64"/>
      <c r="T72" s="64">
        <f t="shared" si="8"/>
        <v>143.87</v>
      </c>
      <c r="U72" s="65">
        <f t="shared" si="10"/>
        <v>3084.73</v>
      </c>
      <c r="V72" s="88">
        <v>3661014699</v>
      </c>
      <c r="W72" s="4"/>
    </row>
    <row r="73" spans="1:24" s="15" customFormat="1" ht="15.75" x14ac:dyDescent="0.3">
      <c r="A73" s="37"/>
      <c r="B73" s="37"/>
      <c r="C73" s="52">
        <v>50</v>
      </c>
      <c r="D73" s="53">
        <v>9901053470</v>
      </c>
      <c r="E73" s="56" t="s">
        <v>312</v>
      </c>
      <c r="F73" s="89" t="s">
        <v>10</v>
      </c>
      <c r="G73" s="68" t="s">
        <v>95</v>
      </c>
      <c r="H73" s="69" t="s">
        <v>110</v>
      </c>
      <c r="I73" s="92">
        <v>37258</v>
      </c>
      <c r="J73" s="59">
        <v>71.400000000000006</v>
      </c>
      <c r="K73" s="56">
        <v>30</v>
      </c>
      <c r="L73" s="54">
        <v>570.62</v>
      </c>
      <c r="M73" s="60">
        <v>836.6</v>
      </c>
      <c r="N73" s="61">
        <f t="shared" si="6"/>
        <v>2142</v>
      </c>
      <c r="O73" s="62">
        <v>250</v>
      </c>
      <c r="P73" s="63">
        <f t="shared" si="9"/>
        <v>3228.6</v>
      </c>
      <c r="Q73" s="64">
        <f t="shared" si="7"/>
        <v>143.87</v>
      </c>
      <c r="R73" s="64"/>
      <c r="S73" s="64"/>
      <c r="T73" s="64">
        <f t="shared" si="8"/>
        <v>143.87</v>
      </c>
      <c r="U73" s="65">
        <f t="shared" si="10"/>
        <v>3084.73</v>
      </c>
      <c r="V73" s="75" t="s">
        <v>127</v>
      </c>
      <c r="W73" s="4" t="s">
        <v>171</v>
      </c>
    </row>
    <row r="74" spans="1:24" ht="15.75" x14ac:dyDescent="0.3">
      <c r="A74" s="37"/>
      <c r="B74" s="38"/>
      <c r="C74" s="52">
        <v>51</v>
      </c>
      <c r="D74" s="53">
        <v>9901489141</v>
      </c>
      <c r="E74" s="56" t="s">
        <v>313</v>
      </c>
      <c r="F74" s="89" t="s">
        <v>10</v>
      </c>
      <c r="G74" s="68" t="s">
        <v>93</v>
      </c>
      <c r="H74" s="69" t="s">
        <v>224</v>
      </c>
      <c r="I74" s="92">
        <v>43101</v>
      </c>
      <c r="J74" s="59">
        <v>71.400000000000006</v>
      </c>
      <c r="K74" s="56">
        <v>30</v>
      </c>
      <c r="L74" s="56">
        <v>570.62</v>
      </c>
      <c r="M74" s="60">
        <v>836.6</v>
      </c>
      <c r="N74" s="61">
        <f t="shared" si="6"/>
        <v>2142</v>
      </c>
      <c r="O74" s="62">
        <v>250</v>
      </c>
      <c r="P74" s="63">
        <f t="shared" si="9"/>
        <v>3228.6</v>
      </c>
      <c r="Q74" s="64">
        <f t="shared" si="7"/>
        <v>143.87</v>
      </c>
      <c r="R74" s="64"/>
      <c r="S74" s="64"/>
      <c r="T74" s="64">
        <f t="shared" si="8"/>
        <v>143.87</v>
      </c>
      <c r="U74" s="65">
        <f t="shared" si="10"/>
        <v>3084.73</v>
      </c>
      <c r="V74" s="66">
        <v>3153059040</v>
      </c>
      <c r="W74" s="22" t="s">
        <v>160</v>
      </c>
    </row>
    <row r="75" spans="1:24" ht="15.75" x14ac:dyDescent="0.3">
      <c r="A75" s="37"/>
      <c r="B75" s="38"/>
      <c r="C75" s="52">
        <v>52</v>
      </c>
      <c r="D75" s="53">
        <v>9901300745</v>
      </c>
      <c r="E75" s="56" t="s">
        <v>314</v>
      </c>
      <c r="F75" s="89" t="s">
        <v>10</v>
      </c>
      <c r="G75" s="68" t="s">
        <v>96</v>
      </c>
      <c r="H75" s="57" t="s">
        <v>76</v>
      </c>
      <c r="I75" s="96">
        <v>43739</v>
      </c>
      <c r="J75" s="97">
        <v>71.400000000000006</v>
      </c>
      <c r="K75" s="56">
        <v>30</v>
      </c>
      <c r="L75" s="56">
        <v>570.62</v>
      </c>
      <c r="M75" s="60">
        <v>836.6</v>
      </c>
      <c r="N75" s="61">
        <f t="shared" si="6"/>
        <v>2142</v>
      </c>
      <c r="O75" s="62">
        <v>250</v>
      </c>
      <c r="P75" s="63">
        <f t="shared" si="9"/>
        <v>3228.6</v>
      </c>
      <c r="Q75" s="64">
        <f t="shared" si="7"/>
        <v>143.87</v>
      </c>
      <c r="R75" s="64"/>
      <c r="S75" s="94">
        <v>417.6</v>
      </c>
      <c r="T75" s="64">
        <f t="shared" si="8"/>
        <v>561.47</v>
      </c>
      <c r="U75" s="65">
        <f t="shared" si="10"/>
        <v>2667.13</v>
      </c>
      <c r="V75" s="66" t="s">
        <v>89</v>
      </c>
      <c r="W75" s="22" t="s">
        <v>174</v>
      </c>
    </row>
    <row r="76" spans="1:24" ht="15.75" x14ac:dyDescent="0.3">
      <c r="A76" s="37"/>
      <c r="B76" s="38"/>
      <c r="C76" s="52">
        <v>53</v>
      </c>
      <c r="D76" s="53">
        <v>990099265</v>
      </c>
      <c r="E76" s="56" t="s">
        <v>315</v>
      </c>
      <c r="F76" s="89" t="s">
        <v>231</v>
      </c>
      <c r="G76" s="68" t="s">
        <v>96</v>
      </c>
      <c r="H76" s="57" t="s">
        <v>74</v>
      </c>
      <c r="I76" s="58">
        <v>42871</v>
      </c>
      <c r="J76" s="59">
        <v>71.400000000000006</v>
      </c>
      <c r="K76" s="56">
        <v>30</v>
      </c>
      <c r="L76" s="54">
        <v>570.62</v>
      </c>
      <c r="M76" s="60">
        <v>836.6</v>
      </c>
      <c r="N76" s="61">
        <f t="shared" ref="N76:N100" si="11">+J76*K76</f>
        <v>2142</v>
      </c>
      <c r="O76" s="62">
        <v>250</v>
      </c>
      <c r="P76" s="63">
        <f t="shared" si="9"/>
        <v>3228.6</v>
      </c>
      <c r="Q76" s="64">
        <f t="shared" si="7"/>
        <v>143.87</v>
      </c>
      <c r="R76" s="64"/>
      <c r="S76" s="64"/>
      <c r="T76" s="64">
        <f t="shared" si="8"/>
        <v>143.87</v>
      </c>
      <c r="U76" s="65">
        <f t="shared" si="10"/>
        <v>3084.73</v>
      </c>
      <c r="V76" s="66">
        <v>3216003318</v>
      </c>
      <c r="W76" s="22" t="s">
        <v>175</v>
      </c>
      <c r="X76" s="28"/>
    </row>
    <row r="77" spans="1:24" ht="15.75" x14ac:dyDescent="0.3">
      <c r="A77" s="37"/>
      <c r="B77" s="38"/>
      <c r="C77" s="52">
        <v>54</v>
      </c>
      <c r="D77" s="53">
        <v>9901402381</v>
      </c>
      <c r="E77" s="56" t="s">
        <v>316</v>
      </c>
      <c r="F77" s="89" t="s">
        <v>10</v>
      </c>
      <c r="G77" s="68" t="s">
        <v>96</v>
      </c>
      <c r="H77" s="71" t="s">
        <v>75</v>
      </c>
      <c r="I77" s="58">
        <v>43101</v>
      </c>
      <c r="J77" s="59">
        <v>71.400000000000006</v>
      </c>
      <c r="K77" s="56">
        <v>30</v>
      </c>
      <c r="L77" s="54">
        <v>570.62</v>
      </c>
      <c r="M77" s="60">
        <v>836.6</v>
      </c>
      <c r="N77" s="61">
        <f t="shared" si="11"/>
        <v>2142</v>
      </c>
      <c r="O77" s="62">
        <v>250</v>
      </c>
      <c r="P77" s="63">
        <f t="shared" si="9"/>
        <v>3228.6</v>
      </c>
      <c r="Q77" s="64">
        <f t="shared" si="7"/>
        <v>143.87</v>
      </c>
      <c r="R77" s="64"/>
      <c r="S77" s="64"/>
      <c r="T77" s="64">
        <f t="shared" si="8"/>
        <v>143.87</v>
      </c>
      <c r="U77" s="65">
        <f t="shared" si="10"/>
        <v>3084.73</v>
      </c>
      <c r="V77" s="66">
        <v>3216001700</v>
      </c>
      <c r="W77" s="22" t="s">
        <v>176</v>
      </c>
      <c r="X77" s="28"/>
    </row>
    <row r="78" spans="1:24" ht="14.25" customHeight="1" x14ac:dyDescent="0.3">
      <c r="A78" s="37"/>
      <c r="B78" s="38"/>
      <c r="C78" s="52">
        <v>55</v>
      </c>
      <c r="D78" s="53">
        <v>9901434023</v>
      </c>
      <c r="E78" s="56" t="s">
        <v>317</v>
      </c>
      <c r="F78" s="89" t="s">
        <v>10</v>
      </c>
      <c r="G78" s="68" t="s">
        <v>96</v>
      </c>
      <c r="H78" s="71" t="s">
        <v>36</v>
      </c>
      <c r="I78" s="58">
        <v>39084</v>
      </c>
      <c r="J78" s="59">
        <v>71.400000000000006</v>
      </c>
      <c r="K78" s="56">
        <v>30</v>
      </c>
      <c r="L78" s="54">
        <v>570.62</v>
      </c>
      <c r="M78" s="60">
        <v>836.6</v>
      </c>
      <c r="N78" s="61">
        <f t="shared" si="11"/>
        <v>2142</v>
      </c>
      <c r="O78" s="62">
        <v>250</v>
      </c>
      <c r="P78" s="63">
        <f t="shared" si="9"/>
        <v>3228.6</v>
      </c>
      <c r="Q78" s="64">
        <f t="shared" si="7"/>
        <v>143.87</v>
      </c>
      <c r="R78" s="64"/>
      <c r="S78" s="64"/>
      <c r="T78" s="64">
        <f t="shared" si="8"/>
        <v>143.87</v>
      </c>
      <c r="U78" s="65">
        <f t="shared" si="10"/>
        <v>3084.73</v>
      </c>
      <c r="V78" s="66">
        <v>3234009071</v>
      </c>
      <c r="W78" s="22" t="s">
        <v>177</v>
      </c>
      <c r="X78" s="28"/>
    </row>
    <row r="79" spans="1:24" ht="14.25" customHeight="1" x14ac:dyDescent="0.3">
      <c r="A79" s="37"/>
      <c r="B79" s="38"/>
      <c r="C79" s="52">
        <v>56</v>
      </c>
      <c r="D79" s="53">
        <v>9901405736</v>
      </c>
      <c r="E79" s="56" t="s">
        <v>318</v>
      </c>
      <c r="F79" s="89" t="s">
        <v>10</v>
      </c>
      <c r="G79" s="55" t="s">
        <v>96</v>
      </c>
      <c r="H79" s="95" t="s">
        <v>254</v>
      </c>
      <c r="I79" s="58"/>
      <c r="J79" s="59">
        <v>71.400000000000006</v>
      </c>
      <c r="K79" s="56">
        <v>30</v>
      </c>
      <c r="L79" s="54"/>
      <c r="M79" s="60">
        <v>836.6</v>
      </c>
      <c r="N79" s="61">
        <f t="shared" si="11"/>
        <v>2142</v>
      </c>
      <c r="O79" s="62">
        <v>250</v>
      </c>
      <c r="P79" s="63">
        <f t="shared" si="9"/>
        <v>3228.6</v>
      </c>
      <c r="Q79" s="64">
        <f t="shared" si="7"/>
        <v>143.87</v>
      </c>
      <c r="R79" s="64"/>
      <c r="S79" s="64"/>
      <c r="T79" s="64">
        <f t="shared" si="8"/>
        <v>143.87</v>
      </c>
      <c r="U79" s="65">
        <f t="shared" si="10"/>
        <v>3084.73</v>
      </c>
      <c r="V79" s="66"/>
      <c r="W79" s="22"/>
      <c r="X79" s="28"/>
    </row>
    <row r="80" spans="1:24" ht="14.25" customHeight="1" x14ac:dyDescent="0.3">
      <c r="A80" s="37"/>
      <c r="B80" s="38"/>
      <c r="C80" s="52">
        <v>57</v>
      </c>
      <c r="D80" s="53">
        <v>9901451096</v>
      </c>
      <c r="E80" s="56" t="s">
        <v>319</v>
      </c>
      <c r="F80" s="89" t="s">
        <v>10</v>
      </c>
      <c r="G80" s="68" t="s">
        <v>96</v>
      </c>
      <c r="H80" s="98" t="s">
        <v>12</v>
      </c>
      <c r="I80" s="58"/>
      <c r="J80" s="59">
        <v>71.400000000000006</v>
      </c>
      <c r="K80" s="56">
        <v>30</v>
      </c>
      <c r="L80" s="54"/>
      <c r="M80" s="60">
        <v>836.6</v>
      </c>
      <c r="N80" s="61">
        <f t="shared" si="11"/>
        <v>2142</v>
      </c>
      <c r="O80" s="62">
        <v>250</v>
      </c>
      <c r="P80" s="63">
        <f t="shared" si="9"/>
        <v>3228.6</v>
      </c>
      <c r="Q80" s="64">
        <f t="shared" si="7"/>
        <v>143.87</v>
      </c>
      <c r="R80" s="64"/>
      <c r="S80" s="64"/>
      <c r="T80" s="64">
        <f t="shared" si="8"/>
        <v>143.87</v>
      </c>
      <c r="U80" s="65">
        <f t="shared" si="10"/>
        <v>3084.73</v>
      </c>
      <c r="V80" s="66"/>
      <c r="W80" s="22"/>
      <c r="X80" s="28"/>
    </row>
    <row r="81" spans="1:24" ht="14.25" customHeight="1" x14ac:dyDescent="0.3">
      <c r="A81" s="37"/>
      <c r="B81" s="38"/>
      <c r="C81" s="52">
        <v>58</v>
      </c>
      <c r="D81" s="53">
        <v>9901433974</v>
      </c>
      <c r="E81" s="56" t="s">
        <v>320</v>
      </c>
      <c r="F81" s="89" t="s">
        <v>10</v>
      </c>
      <c r="G81" s="68" t="s">
        <v>96</v>
      </c>
      <c r="H81" s="57" t="s">
        <v>38</v>
      </c>
      <c r="I81" s="58"/>
      <c r="J81" s="59">
        <v>71.400000000000006</v>
      </c>
      <c r="K81" s="56">
        <v>30</v>
      </c>
      <c r="L81" s="54"/>
      <c r="M81" s="60">
        <v>836.6</v>
      </c>
      <c r="N81" s="61">
        <f t="shared" si="11"/>
        <v>2142</v>
      </c>
      <c r="O81" s="62">
        <v>250</v>
      </c>
      <c r="P81" s="63">
        <f t="shared" si="9"/>
        <v>3228.6</v>
      </c>
      <c r="Q81" s="64">
        <f t="shared" si="7"/>
        <v>143.87</v>
      </c>
      <c r="R81" s="64"/>
      <c r="S81" s="64"/>
      <c r="T81" s="64">
        <f t="shared" si="8"/>
        <v>143.87</v>
      </c>
      <c r="U81" s="65">
        <f t="shared" si="10"/>
        <v>3084.73</v>
      </c>
      <c r="V81" s="66"/>
      <c r="W81" s="22"/>
      <c r="X81" s="28"/>
    </row>
    <row r="82" spans="1:24" ht="14.25" customHeight="1" x14ac:dyDescent="0.3">
      <c r="A82" s="37"/>
      <c r="B82" s="38"/>
      <c r="C82" s="52">
        <v>59</v>
      </c>
      <c r="D82" s="53">
        <v>9901434026</v>
      </c>
      <c r="E82" s="56" t="s">
        <v>321</v>
      </c>
      <c r="F82" s="89" t="s">
        <v>10</v>
      </c>
      <c r="G82" s="68" t="s">
        <v>96</v>
      </c>
      <c r="H82" s="57" t="s">
        <v>39</v>
      </c>
      <c r="I82" s="58"/>
      <c r="J82" s="59">
        <v>71.400000000000006</v>
      </c>
      <c r="K82" s="56">
        <v>30</v>
      </c>
      <c r="L82" s="54"/>
      <c r="M82" s="60">
        <v>836.6</v>
      </c>
      <c r="N82" s="61">
        <f t="shared" si="11"/>
        <v>2142</v>
      </c>
      <c r="O82" s="62">
        <v>250</v>
      </c>
      <c r="P82" s="63">
        <f t="shared" si="9"/>
        <v>3228.6</v>
      </c>
      <c r="Q82" s="64">
        <f t="shared" si="7"/>
        <v>143.87</v>
      </c>
      <c r="R82" s="64"/>
      <c r="S82" s="64"/>
      <c r="T82" s="64">
        <f t="shared" si="8"/>
        <v>143.87</v>
      </c>
      <c r="U82" s="65">
        <f t="shared" si="10"/>
        <v>3084.73</v>
      </c>
      <c r="V82" s="66"/>
      <c r="W82" s="22"/>
      <c r="X82" s="28"/>
    </row>
    <row r="83" spans="1:24" ht="14.25" customHeight="1" x14ac:dyDescent="0.3">
      <c r="A83" s="37"/>
      <c r="B83" s="38"/>
      <c r="C83" s="52">
        <v>60</v>
      </c>
      <c r="D83" s="53">
        <v>9901434027</v>
      </c>
      <c r="E83" s="56" t="s">
        <v>322</v>
      </c>
      <c r="F83" s="89" t="s">
        <v>10</v>
      </c>
      <c r="G83" s="68" t="s">
        <v>96</v>
      </c>
      <c r="H83" s="57" t="s">
        <v>40</v>
      </c>
      <c r="I83" s="58"/>
      <c r="J83" s="59">
        <v>71.400000000000006</v>
      </c>
      <c r="K83" s="56">
        <v>30</v>
      </c>
      <c r="L83" s="54"/>
      <c r="M83" s="60">
        <v>836.6</v>
      </c>
      <c r="N83" s="61">
        <f t="shared" si="11"/>
        <v>2142</v>
      </c>
      <c r="O83" s="62">
        <v>250</v>
      </c>
      <c r="P83" s="63">
        <f t="shared" si="9"/>
        <v>3228.6</v>
      </c>
      <c r="Q83" s="64">
        <f t="shared" si="7"/>
        <v>143.87</v>
      </c>
      <c r="R83" s="64"/>
      <c r="S83" s="64">
        <v>212</v>
      </c>
      <c r="T83" s="64">
        <f t="shared" si="8"/>
        <v>355.87</v>
      </c>
      <c r="U83" s="65">
        <f t="shared" si="10"/>
        <v>2872.73</v>
      </c>
      <c r="V83" s="66"/>
      <c r="W83" s="22"/>
      <c r="X83" s="28"/>
    </row>
    <row r="84" spans="1:24" ht="14.25" customHeight="1" x14ac:dyDescent="0.3">
      <c r="A84" s="37"/>
      <c r="B84" s="38"/>
      <c r="C84" s="52">
        <v>61</v>
      </c>
      <c r="D84" s="53">
        <v>9901434028</v>
      </c>
      <c r="E84" s="56" t="s">
        <v>323</v>
      </c>
      <c r="F84" s="89" t="s">
        <v>10</v>
      </c>
      <c r="G84" s="68" t="s">
        <v>96</v>
      </c>
      <c r="H84" s="57" t="s">
        <v>41</v>
      </c>
      <c r="I84" s="58"/>
      <c r="J84" s="59">
        <v>71.400000000000006</v>
      </c>
      <c r="K84" s="56">
        <v>30</v>
      </c>
      <c r="L84" s="54"/>
      <c r="M84" s="60">
        <v>836.6</v>
      </c>
      <c r="N84" s="61">
        <f t="shared" si="11"/>
        <v>2142</v>
      </c>
      <c r="O84" s="62">
        <v>250</v>
      </c>
      <c r="P84" s="63">
        <f t="shared" si="9"/>
        <v>3228.6</v>
      </c>
      <c r="Q84" s="64">
        <f t="shared" si="7"/>
        <v>143.87</v>
      </c>
      <c r="R84" s="64"/>
      <c r="S84" s="64"/>
      <c r="T84" s="64">
        <f t="shared" si="8"/>
        <v>143.87</v>
      </c>
      <c r="U84" s="65">
        <f t="shared" si="10"/>
        <v>3084.73</v>
      </c>
      <c r="V84" s="66"/>
      <c r="W84" s="22"/>
      <c r="X84" s="28"/>
    </row>
    <row r="85" spans="1:24" ht="14.25" customHeight="1" x14ac:dyDescent="0.3">
      <c r="A85" s="37"/>
      <c r="B85" s="38"/>
      <c r="C85" s="52">
        <v>62</v>
      </c>
      <c r="D85" s="53">
        <v>9901434030</v>
      </c>
      <c r="E85" s="56" t="s">
        <v>324</v>
      </c>
      <c r="F85" s="89" t="s">
        <v>10</v>
      </c>
      <c r="G85" s="68" t="s">
        <v>96</v>
      </c>
      <c r="H85" s="57" t="s">
        <v>42</v>
      </c>
      <c r="I85" s="58"/>
      <c r="J85" s="59">
        <v>71.400000000000006</v>
      </c>
      <c r="K85" s="56">
        <v>30</v>
      </c>
      <c r="L85" s="54"/>
      <c r="M85" s="60">
        <v>836.6</v>
      </c>
      <c r="N85" s="61">
        <f t="shared" si="11"/>
        <v>2142</v>
      </c>
      <c r="O85" s="62">
        <v>250</v>
      </c>
      <c r="P85" s="63">
        <f t="shared" si="9"/>
        <v>3228.6</v>
      </c>
      <c r="Q85" s="64">
        <f t="shared" si="7"/>
        <v>143.87</v>
      </c>
      <c r="R85" s="64"/>
      <c r="S85" s="64"/>
      <c r="T85" s="64">
        <f t="shared" si="8"/>
        <v>143.87</v>
      </c>
      <c r="U85" s="65">
        <f t="shared" si="10"/>
        <v>3084.73</v>
      </c>
      <c r="V85" s="66"/>
      <c r="W85" s="22"/>
      <c r="X85" s="28"/>
    </row>
    <row r="86" spans="1:24" ht="14.25" customHeight="1" x14ac:dyDescent="0.3">
      <c r="A86" s="37"/>
      <c r="B86" s="38"/>
      <c r="C86" s="52">
        <v>63</v>
      </c>
      <c r="D86" s="53">
        <v>9901000915</v>
      </c>
      <c r="E86" s="56" t="s">
        <v>325</v>
      </c>
      <c r="F86" s="89" t="s">
        <v>10</v>
      </c>
      <c r="G86" s="68" t="s">
        <v>96</v>
      </c>
      <c r="H86" s="57" t="s">
        <v>227</v>
      </c>
      <c r="I86" s="58"/>
      <c r="J86" s="59">
        <v>71.400000000000006</v>
      </c>
      <c r="K86" s="56">
        <v>30</v>
      </c>
      <c r="L86" s="54"/>
      <c r="M86" s="60">
        <v>836.6</v>
      </c>
      <c r="N86" s="61">
        <f t="shared" si="11"/>
        <v>2142</v>
      </c>
      <c r="O86" s="62">
        <v>250</v>
      </c>
      <c r="P86" s="63">
        <f t="shared" si="9"/>
        <v>3228.6</v>
      </c>
      <c r="Q86" s="64">
        <f t="shared" si="7"/>
        <v>143.87</v>
      </c>
      <c r="R86" s="64"/>
      <c r="S86" s="64"/>
      <c r="T86" s="64">
        <f t="shared" si="8"/>
        <v>143.87</v>
      </c>
      <c r="U86" s="65">
        <f t="shared" si="10"/>
        <v>3084.73</v>
      </c>
      <c r="V86" s="66"/>
      <c r="W86" s="22"/>
      <c r="X86" s="28"/>
    </row>
    <row r="87" spans="1:24" ht="14.25" customHeight="1" x14ac:dyDescent="0.3">
      <c r="A87" s="37"/>
      <c r="B87" s="38"/>
      <c r="C87" s="52">
        <v>64</v>
      </c>
      <c r="D87" s="53">
        <v>9901434029</v>
      </c>
      <c r="E87" s="56" t="s">
        <v>326</v>
      </c>
      <c r="F87" s="89" t="s">
        <v>10</v>
      </c>
      <c r="G87" s="68" t="s">
        <v>96</v>
      </c>
      <c r="H87" s="57" t="s">
        <v>111</v>
      </c>
      <c r="I87" s="58"/>
      <c r="J87" s="59">
        <v>71.400000000000006</v>
      </c>
      <c r="K87" s="56">
        <v>30</v>
      </c>
      <c r="L87" s="54"/>
      <c r="M87" s="60">
        <v>836.6</v>
      </c>
      <c r="N87" s="61">
        <f t="shared" si="11"/>
        <v>2142</v>
      </c>
      <c r="O87" s="62">
        <v>250</v>
      </c>
      <c r="P87" s="63">
        <f t="shared" si="9"/>
        <v>3228.6</v>
      </c>
      <c r="Q87" s="64">
        <f t="shared" si="7"/>
        <v>143.87</v>
      </c>
      <c r="R87" s="64"/>
      <c r="S87" s="64"/>
      <c r="T87" s="64">
        <f t="shared" si="8"/>
        <v>143.87</v>
      </c>
      <c r="U87" s="65">
        <f t="shared" si="10"/>
        <v>3084.73</v>
      </c>
      <c r="V87" s="66"/>
      <c r="W87" s="22"/>
      <c r="X87" s="28"/>
    </row>
    <row r="88" spans="1:24" ht="14.25" customHeight="1" x14ac:dyDescent="0.3">
      <c r="A88" s="37"/>
      <c r="B88" s="38"/>
      <c r="C88" s="52">
        <v>65</v>
      </c>
      <c r="D88" s="53">
        <v>9901434032</v>
      </c>
      <c r="E88" s="56" t="s">
        <v>327</v>
      </c>
      <c r="F88" s="89" t="s">
        <v>10</v>
      </c>
      <c r="G88" s="68" t="s">
        <v>96</v>
      </c>
      <c r="H88" s="57" t="s">
        <v>43</v>
      </c>
      <c r="I88" s="58"/>
      <c r="J88" s="59">
        <v>71.400000000000006</v>
      </c>
      <c r="K88" s="56">
        <v>30</v>
      </c>
      <c r="L88" s="54"/>
      <c r="M88" s="60">
        <v>836.6</v>
      </c>
      <c r="N88" s="61">
        <f t="shared" si="11"/>
        <v>2142</v>
      </c>
      <c r="O88" s="62">
        <v>250</v>
      </c>
      <c r="P88" s="63">
        <f t="shared" si="9"/>
        <v>3228.6</v>
      </c>
      <c r="Q88" s="64">
        <f t="shared" si="7"/>
        <v>143.87</v>
      </c>
      <c r="R88" s="64"/>
      <c r="S88" s="64"/>
      <c r="T88" s="64">
        <f t="shared" si="8"/>
        <v>143.87</v>
      </c>
      <c r="U88" s="65">
        <f t="shared" si="10"/>
        <v>3084.73</v>
      </c>
      <c r="V88" s="66"/>
      <c r="W88" s="22"/>
      <c r="X88" s="28"/>
    </row>
    <row r="89" spans="1:24" ht="14.25" customHeight="1" x14ac:dyDescent="0.3">
      <c r="A89" s="37"/>
      <c r="B89" s="38"/>
      <c r="C89" s="52">
        <v>66</v>
      </c>
      <c r="D89" s="53">
        <v>9901433976</v>
      </c>
      <c r="E89" s="56" t="s">
        <v>328</v>
      </c>
      <c r="F89" s="89" t="s">
        <v>10</v>
      </c>
      <c r="G89" s="68" t="s">
        <v>96</v>
      </c>
      <c r="H89" s="57" t="s">
        <v>44</v>
      </c>
      <c r="I89" s="58"/>
      <c r="J89" s="59">
        <v>71.400000000000006</v>
      </c>
      <c r="K89" s="56">
        <v>30</v>
      </c>
      <c r="L89" s="54"/>
      <c r="M89" s="60">
        <v>836.6</v>
      </c>
      <c r="N89" s="61">
        <f t="shared" si="11"/>
        <v>2142</v>
      </c>
      <c r="O89" s="62">
        <v>250</v>
      </c>
      <c r="P89" s="63">
        <f t="shared" si="9"/>
        <v>3228.6</v>
      </c>
      <c r="Q89" s="64">
        <f t="shared" si="7"/>
        <v>143.87</v>
      </c>
      <c r="R89" s="64"/>
      <c r="S89" s="64"/>
      <c r="T89" s="64">
        <f t="shared" si="8"/>
        <v>143.87</v>
      </c>
      <c r="U89" s="65">
        <f t="shared" si="10"/>
        <v>3084.73</v>
      </c>
      <c r="V89" s="66"/>
      <c r="W89" s="22"/>
      <c r="X89" s="28"/>
    </row>
    <row r="90" spans="1:24" ht="14.25" customHeight="1" x14ac:dyDescent="0.3">
      <c r="A90" s="37"/>
      <c r="B90" s="38"/>
      <c r="C90" s="52">
        <v>67</v>
      </c>
      <c r="D90" s="53">
        <v>9901494342</v>
      </c>
      <c r="E90" s="56" t="s">
        <v>329</v>
      </c>
      <c r="F90" s="89" t="s">
        <v>10</v>
      </c>
      <c r="G90" s="68" t="s">
        <v>96</v>
      </c>
      <c r="H90" s="57" t="s">
        <v>228</v>
      </c>
      <c r="I90" s="58"/>
      <c r="J90" s="59">
        <v>71.400000000000006</v>
      </c>
      <c r="K90" s="56">
        <v>30</v>
      </c>
      <c r="L90" s="54"/>
      <c r="M90" s="60">
        <v>836.6</v>
      </c>
      <c r="N90" s="61">
        <f t="shared" si="11"/>
        <v>2142</v>
      </c>
      <c r="O90" s="62">
        <v>250</v>
      </c>
      <c r="P90" s="63">
        <f t="shared" si="9"/>
        <v>3228.6</v>
      </c>
      <c r="Q90" s="64">
        <f t="shared" si="7"/>
        <v>143.87</v>
      </c>
      <c r="R90" s="64"/>
      <c r="S90" s="64"/>
      <c r="T90" s="64">
        <f t="shared" si="8"/>
        <v>143.87</v>
      </c>
      <c r="U90" s="65">
        <f t="shared" si="10"/>
        <v>3084.73</v>
      </c>
      <c r="V90" s="66"/>
      <c r="W90" s="22"/>
      <c r="X90" s="28"/>
    </row>
    <row r="91" spans="1:24" ht="14.25" customHeight="1" x14ac:dyDescent="0.3">
      <c r="A91" s="37"/>
      <c r="B91" s="38"/>
      <c r="C91" s="52">
        <v>68</v>
      </c>
      <c r="D91" s="53">
        <v>990099297</v>
      </c>
      <c r="E91" s="56" t="s">
        <v>330</v>
      </c>
      <c r="F91" s="89" t="s">
        <v>10</v>
      </c>
      <c r="G91" s="68" t="s">
        <v>96</v>
      </c>
      <c r="H91" s="57" t="s">
        <v>45</v>
      </c>
      <c r="I91" s="58"/>
      <c r="J91" s="59">
        <v>71.400000000000006</v>
      </c>
      <c r="K91" s="56">
        <v>30</v>
      </c>
      <c r="L91" s="54"/>
      <c r="M91" s="60">
        <v>836.6</v>
      </c>
      <c r="N91" s="61">
        <f t="shared" si="11"/>
        <v>2142</v>
      </c>
      <c r="O91" s="62">
        <v>250</v>
      </c>
      <c r="P91" s="63">
        <f t="shared" si="9"/>
        <v>3228.6</v>
      </c>
      <c r="Q91" s="64">
        <f t="shared" si="7"/>
        <v>143.87</v>
      </c>
      <c r="R91" s="64"/>
      <c r="S91" s="64"/>
      <c r="T91" s="64">
        <f t="shared" si="8"/>
        <v>143.87</v>
      </c>
      <c r="U91" s="65">
        <f t="shared" si="10"/>
        <v>3084.73</v>
      </c>
      <c r="V91" s="66"/>
      <c r="W91" s="22"/>
      <c r="X91" s="28"/>
    </row>
    <row r="92" spans="1:24" ht="14.25" customHeight="1" x14ac:dyDescent="0.3">
      <c r="A92" s="37"/>
      <c r="B92" s="38"/>
      <c r="C92" s="52">
        <v>69</v>
      </c>
      <c r="D92" s="53">
        <v>990099258</v>
      </c>
      <c r="E92" s="56" t="s">
        <v>331</v>
      </c>
      <c r="F92" s="89" t="s">
        <v>10</v>
      </c>
      <c r="G92" s="68" t="s">
        <v>96</v>
      </c>
      <c r="H92" s="57" t="s">
        <v>48</v>
      </c>
      <c r="I92" s="58"/>
      <c r="J92" s="59">
        <v>71.400000000000006</v>
      </c>
      <c r="K92" s="56">
        <v>30</v>
      </c>
      <c r="L92" s="54"/>
      <c r="M92" s="60">
        <v>836.6</v>
      </c>
      <c r="N92" s="61">
        <f t="shared" si="11"/>
        <v>2142</v>
      </c>
      <c r="O92" s="62">
        <v>250</v>
      </c>
      <c r="P92" s="63">
        <f t="shared" si="9"/>
        <v>3228.6</v>
      </c>
      <c r="Q92" s="64">
        <f t="shared" si="7"/>
        <v>143.87</v>
      </c>
      <c r="R92" s="64"/>
      <c r="S92" s="64"/>
      <c r="T92" s="64">
        <f t="shared" si="8"/>
        <v>143.87</v>
      </c>
      <c r="U92" s="65">
        <f t="shared" si="10"/>
        <v>3084.73</v>
      </c>
      <c r="V92" s="66"/>
      <c r="W92" s="22"/>
      <c r="X92" s="28"/>
    </row>
    <row r="93" spans="1:24" ht="14.25" customHeight="1" x14ac:dyDescent="0.3">
      <c r="A93" s="37"/>
      <c r="B93" s="38"/>
      <c r="C93" s="52">
        <v>70</v>
      </c>
      <c r="D93" s="53">
        <v>9901300744</v>
      </c>
      <c r="E93" s="56" t="s">
        <v>332</v>
      </c>
      <c r="F93" s="89" t="s">
        <v>10</v>
      </c>
      <c r="G93" s="68" t="s">
        <v>96</v>
      </c>
      <c r="H93" s="69" t="s">
        <v>49</v>
      </c>
      <c r="I93" s="58"/>
      <c r="J93" s="59">
        <v>71.400000000000006</v>
      </c>
      <c r="K93" s="56">
        <v>30</v>
      </c>
      <c r="L93" s="54"/>
      <c r="M93" s="60">
        <v>836.6</v>
      </c>
      <c r="N93" s="61">
        <f t="shared" si="11"/>
        <v>2142</v>
      </c>
      <c r="O93" s="62">
        <v>250</v>
      </c>
      <c r="P93" s="63">
        <f t="shared" si="9"/>
        <v>3228.6</v>
      </c>
      <c r="Q93" s="64">
        <f t="shared" si="7"/>
        <v>143.87</v>
      </c>
      <c r="R93" s="64"/>
      <c r="S93" s="64"/>
      <c r="T93" s="64">
        <f t="shared" si="8"/>
        <v>143.87</v>
      </c>
      <c r="U93" s="65">
        <f t="shared" si="10"/>
        <v>3084.73</v>
      </c>
      <c r="V93" s="66"/>
      <c r="W93" s="22"/>
      <c r="X93" s="28"/>
    </row>
    <row r="94" spans="1:24" ht="15.75" x14ac:dyDescent="0.3">
      <c r="A94" s="37"/>
      <c r="B94" s="38"/>
      <c r="C94" s="52">
        <v>71</v>
      </c>
      <c r="D94" s="53">
        <v>9901451099</v>
      </c>
      <c r="E94" s="56" t="s">
        <v>333</v>
      </c>
      <c r="F94" s="89" t="s">
        <v>10</v>
      </c>
      <c r="G94" s="68" t="s">
        <v>96</v>
      </c>
      <c r="H94" s="71" t="s">
        <v>50</v>
      </c>
      <c r="I94" s="58">
        <v>37258</v>
      </c>
      <c r="J94" s="59">
        <v>71.400000000000006</v>
      </c>
      <c r="K94" s="56">
        <v>30</v>
      </c>
      <c r="L94" s="54">
        <v>570.62</v>
      </c>
      <c r="M94" s="60">
        <v>836.6</v>
      </c>
      <c r="N94" s="61">
        <f t="shared" si="11"/>
        <v>2142</v>
      </c>
      <c r="O94" s="62">
        <v>250</v>
      </c>
      <c r="P94" s="63">
        <f t="shared" si="9"/>
        <v>3228.6</v>
      </c>
      <c r="Q94" s="64">
        <f t="shared" si="7"/>
        <v>143.87</v>
      </c>
      <c r="R94" s="64"/>
      <c r="S94" s="64"/>
      <c r="T94" s="64">
        <f t="shared" si="8"/>
        <v>143.87</v>
      </c>
      <c r="U94" s="65">
        <f t="shared" si="10"/>
        <v>3084.73</v>
      </c>
      <c r="V94" s="66">
        <v>3216001801</v>
      </c>
      <c r="W94" s="22" t="s">
        <v>178</v>
      </c>
      <c r="X94" s="28"/>
    </row>
    <row r="95" spans="1:24" ht="15.75" x14ac:dyDescent="0.3">
      <c r="A95" s="37"/>
      <c r="B95" s="38"/>
      <c r="C95" s="52">
        <v>72</v>
      </c>
      <c r="D95" s="53">
        <v>9901351203</v>
      </c>
      <c r="E95" s="56" t="s">
        <v>334</v>
      </c>
      <c r="F95" s="89" t="s">
        <v>10</v>
      </c>
      <c r="G95" s="68" t="s">
        <v>96</v>
      </c>
      <c r="H95" s="69" t="s">
        <v>51</v>
      </c>
      <c r="I95" s="58">
        <v>38719</v>
      </c>
      <c r="J95" s="59">
        <v>71.400000000000006</v>
      </c>
      <c r="K95" s="56">
        <v>30</v>
      </c>
      <c r="L95" s="54">
        <v>570.62</v>
      </c>
      <c r="M95" s="60">
        <v>836.6</v>
      </c>
      <c r="N95" s="61">
        <f t="shared" si="11"/>
        <v>2142</v>
      </c>
      <c r="O95" s="62">
        <v>250</v>
      </c>
      <c r="P95" s="63">
        <f t="shared" si="9"/>
        <v>3228.6</v>
      </c>
      <c r="Q95" s="64">
        <f t="shared" si="7"/>
        <v>143.87</v>
      </c>
      <c r="R95" s="64"/>
      <c r="S95" s="64"/>
      <c r="T95" s="64">
        <f t="shared" si="8"/>
        <v>143.87</v>
      </c>
      <c r="U95" s="65">
        <f t="shared" si="10"/>
        <v>3084.73</v>
      </c>
      <c r="V95" s="66">
        <v>3164034252</v>
      </c>
      <c r="W95" s="22" t="s">
        <v>180</v>
      </c>
      <c r="X95" s="29"/>
    </row>
    <row r="96" spans="1:24" ht="15.75" x14ac:dyDescent="0.3">
      <c r="A96" s="37"/>
      <c r="B96" s="38"/>
      <c r="C96" s="52">
        <v>73</v>
      </c>
      <c r="D96" s="53">
        <v>9901358807</v>
      </c>
      <c r="E96" s="56" t="s">
        <v>335</v>
      </c>
      <c r="F96" s="89" t="s">
        <v>10</v>
      </c>
      <c r="G96" s="68" t="s">
        <v>96</v>
      </c>
      <c r="H96" s="69" t="s">
        <v>52</v>
      </c>
      <c r="I96" s="58">
        <v>37834</v>
      </c>
      <c r="J96" s="59">
        <v>71.400000000000006</v>
      </c>
      <c r="K96" s="56">
        <v>30</v>
      </c>
      <c r="L96" s="54">
        <v>570.62</v>
      </c>
      <c r="M96" s="60">
        <v>836.6</v>
      </c>
      <c r="N96" s="61">
        <f t="shared" si="11"/>
        <v>2142</v>
      </c>
      <c r="O96" s="62">
        <v>250</v>
      </c>
      <c r="P96" s="63">
        <f t="shared" si="9"/>
        <v>3228.6</v>
      </c>
      <c r="Q96" s="64">
        <f t="shared" si="7"/>
        <v>143.87</v>
      </c>
      <c r="R96" s="64"/>
      <c r="S96" s="64"/>
      <c r="T96" s="64">
        <f t="shared" si="8"/>
        <v>143.87</v>
      </c>
      <c r="U96" s="65">
        <f t="shared" si="10"/>
        <v>3084.73</v>
      </c>
      <c r="V96" s="66">
        <v>3216001645</v>
      </c>
      <c r="W96" s="22" t="s">
        <v>181</v>
      </c>
    </row>
    <row r="97" spans="1:24" ht="15.75" x14ac:dyDescent="0.3">
      <c r="A97" s="37"/>
      <c r="B97" s="38"/>
      <c r="C97" s="52">
        <v>74</v>
      </c>
      <c r="D97" s="53">
        <v>9901358823</v>
      </c>
      <c r="E97" s="56" t="s">
        <v>336</v>
      </c>
      <c r="F97" s="89" t="s">
        <v>10</v>
      </c>
      <c r="G97" s="68" t="s">
        <v>96</v>
      </c>
      <c r="H97" s="69" t="s">
        <v>53</v>
      </c>
      <c r="I97" s="58">
        <v>39608</v>
      </c>
      <c r="J97" s="59">
        <v>71.400000000000006</v>
      </c>
      <c r="K97" s="56">
        <v>30</v>
      </c>
      <c r="L97" s="54">
        <v>570.62</v>
      </c>
      <c r="M97" s="60">
        <v>836.6</v>
      </c>
      <c r="N97" s="61">
        <f t="shared" si="11"/>
        <v>2142</v>
      </c>
      <c r="O97" s="62">
        <v>250</v>
      </c>
      <c r="P97" s="63">
        <f t="shared" si="9"/>
        <v>3228.6</v>
      </c>
      <c r="Q97" s="64">
        <f t="shared" si="7"/>
        <v>143.87</v>
      </c>
      <c r="R97" s="64"/>
      <c r="S97" s="64"/>
      <c r="T97" s="64">
        <f t="shared" si="8"/>
        <v>143.87</v>
      </c>
      <c r="U97" s="65">
        <f t="shared" si="10"/>
        <v>3084.73</v>
      </c>
      <c r="V97" s="89">
        <v>3164031580</v>
      </c>
      <c r="W97" s="22" t="s">
        <v>179</v>
      </c>
      <c r="X97" s="28"/>
    </row>
    <row r="98" spans="1:24" ht="15.75" x14ac:dyDescent="0.3">
      <c r="A98" s="37"/>
      <c r="B98" s="38"/>
      <c r="C98" s="52">
        <v>75</v>
      </c>
      <c r="D98" s="53">
        <v>9901433975</v>
      </c>
      <c r="E98" s="56" t="s">
        <v>337</v>
      </c>
      <c r="F98" s="89" t="s">
        <v>231</v>
      </c>
      <c r="G98" s="68" t="s">
        <v>96</v>
      </c>
      <c r="H98" s="69" t="s">
        <v>232</v>
      </c>
      <c r="I98" s="58">
        <v>40180</v>
      </c>
      <c r="J98" s="59">
        <v>71.400000000000006</v>
      </c>
      <c r="K98" s="56">
        <v>30</v>
      </c>
      <c r="L98" s="54">
        <v>570.62</v>
      </c>
      <c r="M98" s="60">
        <v>836.6</v>
      </c>
      <c r="N98" s="61">
        <f t="shared" si="11"/>
        <v>2142</v>
      </c>
      <c r="O98" s="62">
        <v>250</v>
      </c>
      <c r="P98" s="63">
        <f t="shared" si="9"/>
        <v>3228.6</v>
      </c>
      <c r="Q98" s="64">
        <f t="shared" si="7"/>
        <v>143.87</v>
      </c>
      <c r="R98" s="64"/>
      <c r="S98" s="64"/>
      <c r="T98" s="64">
        <f t="shared" si="8"/>
        <v>143.87</v>
      </c>
      <c r="U98" s="65">
        <f t="shared" si="10"/>
        <v>3084.73</v>
      </c>
      <c r="V98" s="66">
        <v>3216004490</v>
      </c>
      <c r="W98" s="22" t="s">
        <v>182</v>
      </c>
    </row>
    <row r="99" spans="1:24" ht="15.75" x14ac:dyDescent="0.3">
      <c r="A99" s="37"/>
      <c r="B99" s="38"/>
      <c r="C99" s="52">
        <v>76</v>
      </c>
      <c r="D99" s="40">
        <v>9901358808</v>
      </c>
      <c r="E99" s="56" t="s">
        <v>338</v>
      </c>
      <c r="F99" s="89" t="s">
        <v>10</v>
      </c>
      <c r="G99" s="68" t="s">
        <v>96</v>
      </c>
      <c r="H99" s="69" t="s">
        <v>54</v>
      </c>
      <c r="I99" s="58">
        <v>39204</v>
      </c>
      <c r="J99" s="59">
        <v>71.400000000000006</v>
      </c>
      <c r="K99" s="56">
        <v>30</v>
      </c>
      <c r="L99" s="56">
        <v>570.62</v>
      </c>
      <c r="M99" s="60">
        <v>836.6</v>
      </c>
      <c r="N99" s="61">
        <f t="shared" si="11"/>
        <v>2142</v>
      </c>
      <c r="O99" s="62">
        <v>250</v>
      </c>
      <c r="P99" s="63">
        <f t="shared" si="9"/>
        <v>3228.6</v>
      </c>
      <c r="Q99" s="64">
        <f t="shared" si="7"/>
        <v>143.87</v>
      </c>
      <c r="R99" s="64"/>
      <c r="S99" s="64"/>
      <c r="T99" s="64">
        <f t="shared" si="8"/>
        <v>143.87</v>
      </c>
      <c r="U99" s="65">
        <f t="shared" si="10"/>
        <v>3084.73</v>
      </c>
      <c r="V99" s="66">
        <v>3216004353</v>
      </c>
      <c r="W99" s="22" t="s">
        <v>183</v>
      </c>
    </row>
    <row r="100" spans="1:24" ht="15.75" x14ac:dyDescent="0.3">
      <c r="A100" s="37"/>
      <c r="B100" s="38"/>
      <c r="C100" s="52">
        <v>77</v>
      </c>
      <c r="D100" s="40">
        <v>9901491727</v>
      </c>
      <c r="E100" s="56" t="s">
        <v>339</v>
      </c>
      <c r="F100" s="89" t="s">
        <v>10</v>
      </c>
      <c r="G100" s="68" t="s">
        <v>116</v>
      </c>
      <c r="H100" s="69" t="s">
        <v>226</v>
      </c>
      <c r="I100" s="58">
        <v>39084</v>
      </c>
      <c r="J100" s="59">
        <v>71.400000000000006</v>
      </c>
      <c r="K100" s="56">
        <v>30</v>
      </c>
      <c r="L100" s="54">
        <v>570.62</v>
      </c>
      <c r="M100" s="60">
        <v>836.6</v>
      </c>
      <c r="N100" s="61">
        <f t="shared" si="11"/>
        <v>2142</v>
      </c>
      <c r="O100" s="62">
        <v>250</v>
      </c>
      <c r="P100" s="63">
        <f t="shared" si="9"/>
        <v>3228.6</v>
      </c>
      <c r="Q100" s="64">
        <f t="shared" si="7"/>
        <v>143.87</v>
      </c>
      <c r="R100" s="64"/>
      <c r="S100" s="64">
        <v>600</v>
      </c>
      <c r="T100" s="64">
        <f t="shared" si="8"/>
        <v>743.87</v>
      </c>
      <c r="U100" s="65">
        <f>ROUND(P100-T100,2)</f>
        <v>2484.73</v>
      </c>
      <c r="V100" s="66">
        <v>3216001627</v>
      </c>
      <c r="W100" s="22" t="s">
        <v>184</v>
      </c>
      <c r="X100" s="28"/>
    </row>
    <row r="101" spans="1:24" ht="15" customHeight="1" x14ac:dyDescent="0.3">
      <c r="A101" s="37"/>
      <c r="B101" s="38"/>
      <c r="C101" s="165" t="s">
        <v>105</v>
      </c>
      <c r="D101" s="165"/>
      <c r="E101" s="165"/>
      <c r="F101" s="165"/>
      <c r="G101" s="165"/>
      <c r="H101" s="165"/>
      <c r="I101" s="165"/>
      <c r="J101" s="165"/>
      <c r="K101" s="165"/>
      <c r="L101" s="81">
        <f t="shared" ref="L101:Q101" si="12">SUM(L46:L100)</f>
        <v>22254.18</v>
      </c>
      <c r="M101" s="82">
        <f t="shared" si="12"/>
        <v>46012.999999999956</v>
      </c>
      <c r="N101" s="82">
        <f t="shared" si="12"/>
        <v>117810</v>
      </c>
      <c r="O101" s="83">
        <f t="shared" si="12"/>
        <v>13750</v>
      </c>
      <c r="P101" s="99">
        <f t="shared" si="12"/>
        <v>177573.00000000017</v>
      </c>
      <c r="Q101" s="99">
        <f t="shared" si="12"/>
        <v>7912.8499999999949</v>
      </c>
      <c r="R101" s="99">
        <f>SUM(R46:R100)</f>
        <v>1606.44</v>
      </c>
      <c r="S101" s="99">
        <f>SUM(S46:S100)</f>
        <v>3050.64</v>
      </c>
      <c r="T101" s="83">
        <f>SUM(T46:T100)</f>
        <v>12569.930000000017</v>
      </c>
      <c r="U101" s="83">
        <f>SUM(U46:U100)</f>
        <v>165003.07000000007</v>
      </c>
      <c r="V101" s="181" t="s">
        <v>79</v>
      </c>
      <c r="W101" s="22"/>
    </row>
    <row r="102" spans="1:24" ht="15.75" x14ac:dyDescent="0.3">
      <c r="A102" s="37"/>
      <c r="B102" s="38"/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6"/>
      <c r="O102" s="100"/>
      <c r="P102" s="87"/>
      <c r="Q102" s="87"/>
      <c r="R102" s="87"/>
      <c r="S102" s="87"/>
      <c r="T102" s="87"/>
      <c r="U102" s="87"/>
      <c r="V102" s="181"/>
      <c r="W102" s="22"/>
    </row>
    <row r="103" spans="1:24" ht="45" customHeight="1" x14ac:dyDescent="0.3">
      <c r="A103" s="37"/>
      <c r="B103" s="38"/>
      <c r="C103" s="180" t="s">
        <v>142</v>
      </c>
      <c r="D103" s="180"/>
      <c r="E103" s="180"/>
      <c r="F103" s="180"/>
      <c r="G103" s="180"/>
      <c r="H103" s="180"/>
      <c r="I103" s="180"/>
      <c r="J103" s="180"/>
      <c r="K103" s="180"/>
      <c r="L103" s="180"/>
      <c r="M103" s="180"/>
      <c r="N103" s="180"/>
      <c r="O103" s="180"/>
      <c r="P103" s="180"/>
      <c r="Q103" s="180"/>
      <c r="R103" s="180"/>
      <c r="S103" s="180"/>
      <c r="T103" s="180"/>
      <c r="U103" s="84"/>
      <c r="V103" s="181"/>
      <c r="W103" s="22"/>
    </row>
    <row r="104" spans="1:24" ht="15.75" customHeight="1" x14ac:dyDescent="0.3">
      <c r="A104" s="37"/>
      <c r="B104" s="38"/>
      <c r="C104" s="134" t="s">
        <v>84</v>
      </c>
      <c r="D104" s="134" t="s">
        <v>262</v>
      </c>
      <c r="E104" s="134" t="s">
        <v>263</v>
      </c>
      <c r="F104" s="134" t="s">
        <v>83</v>
      </c>
      <c r="G104" s="134" t="s">
        <v>140</v>
      </c>
      <c r="H104" s="134" t="s">
        <v>82</v>
      </c>
      <c r="I104" s="134" t="s">
        <v>222</v>
      </c>
      <c r="J104" s="159" t="s">
        <v>87</v>
      </c>
      <c r="K104" s="150" t="s">
        <v>99</v>
      </c>
      <c r="L104" s="147" t="s">
        <v>129</v>
      </c>
      <c r="M104" s="142" t="s">
        <v>103</v>
      </c>
      <c r="N104" s="153" t="s">
        <v>104</v>
      </c>
      <c r="O104" s="142" t="s">
        <v>100</v>
      </c>
      <c r="P104" s="139" t="s">
        <v>132</v>
      </c>
      <c r="Q104" s="176" t="s">
        <v>133</v>
      </c>
      <c r="R104" s="176"/>
      <c r="S104" s="176"/>
      <c r="T104" s="147" t="s">
        <v>136</v>
      </c>
      <c r="U104" s="134" t="s">
        <v>137</v>
      </c>
      <c r="V104" s="101">
        <v>3164078632</v>
      </c>
      <c r="W104" s="22" t="s">
        <v>188</v>
      </c>
    </row>
    <row r="105" spans="1:24" ht="15.75" x14ac:dyDescent="0.3">
      <c r="A105" s="37"/>
      <c r="B105" s="38"/>
      <c r="C105" s="135"/>
      <c r="D105" s="135"/>
      <c r="E105" s="135"/>
      <c r="F105" s="135"/>
      <c r="G105" s="135"/>
      <c r="H105" s="135"/>
      <c r="I105" s="135"/>
      <c r="J105" s="160"/>
      <c r="K105" s="151"/>
      <c r="L105" s="148"/>
      <c r="M105" s="143"/>
      <c r="N105" s="154"/>
      <c r="O105" s="143"/>
      <c r="P105" s="140"/>
      <c r="Q105" s="45">
        <v>201</v>
      </c>
      <c r="R105" s="45">
        <v>102</v>
      </c>
      <c r="S105" s="46" t="s">
        <v>234</v>
      </c>
      <c r="T105" s="148"/>
      <c r="U105" s="135"/>
      <c r="V105" s="101"/>
      <c r="W105" s="22"/>
    </row>
    <row r="106" spans="1:24" ht="45" x14ac:dyDescent="0.3">
      <c r="A106" s="37"/>
      <c r="B106" s="38"/>
      <c r="C106" s="136"/>
      <c r="D106" s="136"/>
      <c r="E106" s="136"/>
      <c r="F106" s="136"/>
      <c r="G106" s="136"/>
      <c r="H106" s="136"/>
      <c r="I106" s="136"/>
      <c r="J106" s="161"/>
      <c r="K106" s="152"/>
      <c r="L106" s="149"/>
      <c r="M106" s="48" t="s">
        <v>235</v>
      </c>
      <c r="N106" s="49" t="s">
        <v>101</v>
      </c>
      <c r="O106" s="50" t="s">
        <v>85</v>
      </c>
      <c r="P106" s="141"/>
      <c r="Q106" s="51" t="s">
        <v>134</v>
      </c>
      <c r="R106" s="51" t="s">
        <v>246</v>
      </c>
      <c r="S106" s="51" t="s">
        <v>135</v>
      </c>
      <c r="T106" s="149"/>
      <c r="U106" s="136"/>
      <c r="V106" s="66">
        <v>3216001659</v>
      </c>
      <c r="W106" s="22" t="s">
        <v>189</v>
      </c>
    </row>
    <row r="107" spans="1:24" ht="15.75" x14ac:dyDescent="0.3">
      <c r="A107" s="37"/>
      <c r="B107" s="38"/>
      <c r="C107" s="52">
        <v>78</v>
      </c>
      <c r="D107" s="53">
        <v>9901351286</v>
      </c>
      <c r="E107" s="54" t="s">
        <v>340</v>
      </c>
      <c r="F107" s="68" t="s">
        <v>55</v>
      </c>
      <c r="G107" s="68" t="s">
        <v>96</v>
      </c>
      <c r="H107" s="95" t="s">
        <v>255</v>
      </c>
      <c r="I107" s="58">
        <v>43101</v>
      </c>
      <c r="J107" s="102">
        <v>72.540000000000006</v>
      </c>
      <c r="K107" s="56">
        <v>30</v>
      </c>
      <c r="L107" s="54">
        <v>535.94000000000005</v>
      </c>
      <c r="M107" s="60">
        <v>801.26</v>
      </c>
      <c r="N107" s="61">
        <f t="shared" ref="N107:N140" si="13">+J107*K107</f>
        <v>2176.2000000000003</v>
      </c>
      <c r="O107" s="62">
        <v>250</v>
      </c>
      <c r="P107" s="63">
        <f>M107+N107+O107</f>
        <v>3227.46</v>
      </c>
      <c r="Q107" s="64">
        <f t="shared" ref="Q107:Q141" si="14">ROUND((M107+N107)*4.83%,2)</f>
        <v>143.81</v>
      </c>
      <c r="R107" s="64"/>
      <c r="S107" s="64"/>
      <c r="T107" s="64">
        <f t="shared" ref="T107:T141" si="15">ROUND(SUM(Q107:S107),2)</f>
        <v>143.81</v>
      </c>
      <c r="U107" s="65">
        <f>ROUND(P107-T107,2)</f>
        <v>3083.65</v>
      </c>
      <c r="V107" s="66">
        <v>3216001457</v>
      </c>
      <c r="W107" s="22" t="s">
        <v>190</v>
      </c>
    </row>
    <row r="108" spans="1:24" ht="15.75" x14ac:dyDescent="0.3">
      <c r="A108" s="37"/>
      <c r="B108" s="38"/>
      <c r="C108" s="52">
        <v>79</v>
      </c>
      <c r="D108" s="53">
        <v>9901534439</v>
      </c>
      <c r="E108" s="54" t="s">
        <v>341</v>
      </c>
      <c r="F108" s="89" t="s">
        <v>55</v>
      </c>
      <c r="G108" s="68" t="s">
        <v>116</v>
      </c>
      <c r="H108" s="98" t="s">
        <v>244</v>
      </c>
      <c r="I108" s="58">
        <v>44105</v>
      </c>
      <c r="J108" s="59">
        <v>72.540000000000006</v>
      </c>
      <c r="K108" s="56">
        <v>30</v>
      </c>
      <c r="L108" s="54">
        <v>570.62</v>
      </c>
      <c r="M108" s="60">
        <v>801.26</v>
      </c>
      <c r="N108" s="61">
        <f t="shared" si="13"/>
        <v>2176.2000000000003</v>
      </c>
      <c r="O108" s="62">
        <v>250</v>
      </c>
      <c r="P108" s="63">
        <f t="shared" ref="P108" si="16">M108+N108+O108</f>
        <v>3227.46</v>
      </c>
      <c r="Q108" s="64">
        <f t="shared" si="14"/>
        <v>143.81</v>
      </c>
      <c r="R108" s="64"/>
      <c r="S108" s="64"/>
      <c r="T108" s="64">
        <f t="shared" si="15"/>
        <v>143.81</v>
      </c>
      <c r="U108" s="65">
        <f t="shared" ref="U108:U141" si="17">ROUND(P108-T108,2)</f>
        <v>3083.65</v>
      </c>
      <c r="V108" s="66">
        <v>3216004468</v>
      </c>
      <c r="W108" s="22" t="s">
        <v>192</v>
      </c>
    </row>
    <row r="109" spans="1:24" ht="15.75" x14ac:dyDescent="0.3">
      <c r="A109" s="37"/>
      <c r="B109" s="38"/>
      <c r="C109" s="52">
        <v>80</v>
      </c>
      <c r="D109" s="53">
        <v>9901433970</v>
      </c>
      <c r="E109" s="54" t="s">
        <v>342</v>
      </c>
      <c r="F109" s="68" t="s">
        <v>55</v>
      </c>
      <c r="G109" s="68" t="s">
        <v>243</v>
      </c>
      <c r="H109" s="57" t="s">
        <v>78</v>
      </c>
      <c r="I109" s="58">
        <v>41687</v>
      </c>
      <c r="J109" s="102">
        <v>72.540000000000006</v>
      </c>
      <c r="K109" s="56">
        <v>30</v>
      </c>
      <c r="L109" s="54">
        <v>535.94000000000005</v>
      </c>
      <c r="M109" s="60">
        <v>801.26</v>
      </c>
      <c r="N109" s="61">
        <f t="shared" si="13"/>
        <v>2176.2000000000003</v>
      </c>
      <c r="O109" s="62">
        <v>250</v>
      </c>
      <c r="P109" s="63">
        <f t="shared" ref="P109:P141" si="18">M109+N109+O109</f>
        <v>3227.46</v>
      </c>
      <c r="Q109" s="64">
        <f t="shared" si="14"/>
        <v>143.81</v>
      </c>
      <c r="R109" s="64"/>
      <c r="S109" s="64"/>
      <c r="T109" s="64">
        <f t="shared" si="15"/>
        <v>143.81</v>
      </c>
      <c r="U109" s="65">
        <f t="shared" si="17"/>
        <v>3083.65</v>
      </c>
      <c r="V109" s="66">
        <v>3164033390</v>
      </c>
      <c r="W109" s="22" t="s">
        <v>193</v>
      </c>
    </row>
    <row r="110" spans="1:24" ht="15.75" x14ac:dyDescent="0.3">
      <c r="A110" s="37"/>
      <c r="B110" s="38"/>
      <c r="C110" s="52">
        <v>81</v>
      </c>
      <c r="D110" s="53">
        <v>9901377122</v>
      </c>
      <c r="E110" s="54" t="s">
        <v>343</v>
      </c>
      <c r="F110" s="68" t="s">
        <v>55</v>
      </c>
      <c r="G110" s="68" t="s">
        <v>243</v>
      </c>
      <c r="H110" s="71" t="s">
        <v>32</v>
      </c>
      <c r="I110" s="58">
        <v>37258</v>
      </c>
      <c r="J110" s="102">
        <v>72.540000000000006</v>
      </c>
      <c r="K110" s="56">
        <v>30</v>
      </c>
      <c r="L110" s="54">
        <v>535.94000000000005</v>
      </c>
      <c r="M110" s="60">
        <v>801.26</v>
      </c>
      <c r="N110" s="61">
        <f t="shared" si="13"/>
        <v>2176.2000000000003</v>
      </c>
      <c r="O110" s="62">
        <v>250</v>
      </c>
      <c r="P110" s="63">
        <f t="shared" si="18"/>
        <v>3227.46</v>
      </c>
      <c r="Q110" s="64">
        <f t="shared" si="14"/>
        <v>143.81</v>
      </c>
      <c r="R110" s="64"/>
      <c r="S110" s="64"/>
      <c r="T110" s="64">
        <f t="shared" si="15"/>
        <v>143.81</v>
      </c>
      <c r="U110" s="65">
        <f t="shared" si="17"/>
        <v>3083.65</v>
      </c>
      <c r="V110" s="66">
        <v>3216001865</v>
      </c>
      <c r="W110" s="22" t="s">
        <v>194</v>
      </c>
    </row>
    <row r="111" spans="1:24" ht="15.75" x14ac:dyDescent="0.3">
      <c r="A111" s="37"/>
      <c r="B111" s="38"/>
      <c r="C111" s="52">
        <v>82</v>
      </c>
      <c r="D111" s="53">
        <v>9901389098</v>
      </c>
      <c r="E111" s="54" t="s">
        <v>344</v>
      </c>
      <c r="F111" s="68" t="s">
        <v>55</v>
      </c>
      <c r="G111" s="68" t="s">
        <v>243</v>
      </c>
      <c r="H111" s="71" t="s">
        <v>33</v>
      </c>
      <c r="I111" s="58">
        <v>41276</v>
      </c>
      <c r="J111" s="102">
        <v>72.540000000000006</v>
      </c>
      <c r="K111" s="56">
        <v>30</v>
      </c>
      <c r="L111" s="54">
        <v>535.94000000000005</v>
      </c>
      <c r="M111" s="60">
        <v>801.26</v>
      </c>
      <c r="N111" s="61">
        <f t="shared" si="13"/>
        <v>2176.2000000000003</v>
      </c>
      <c r="O111" s="62">
        <v>250</v>
      </c>
      <c r="P111" s="63">
        <f t="shared" si="18"/>
        <v>3227.46</v>
      </c>
      <c r="Q111" s="64">
        <f t="shared" si="14"/>
        <v>143.81</v>
      </c>
      <c r="R111" s="64"/>
      <c r="S111" s="64"/>
      <c r="T111" s="64">
        <f t="shared" si="15"/>
        <v>143.81</v>
      </c>
      <c r="U111" s="65">
        <f t="shared" si="17"/>
        <v>3083.65</v>
      </c>
      <c r="V111" s="66">
        <v>3216001829</v>
      </c>
      <c r="W111" s="22" t="s">
        <v>195</v>
      </c>
    </row>
    <row r="112" spans="1:24" ht="15.75" x14ac:dyDescent="0.3">
      <c r="A112" s="37"/>
      <c r="B112" s="38"/>
      <c r="C112" s="52">
        <v>83</v>
      </c>
      <c r="D112" s="53">
        <v>990099346</v>
      </c>
      <c r="E112" s="54" t="s">
        <v>345</v>
      </c>
      <c r="F112" s="68" t="s">
        <v>55</v>
      </c>
      <c r="G112" s="68" t="s">
        <v>97</v>
      </c>
      <c r="H112" s="57" t="s">
        <v>56</v>
      </c>
      <c r="I112" s="58">
        <v>39326</v>
      </c>
      <c r="J112" s="102">
        <v>72.540000000000006</v>
      </c>
      <c r="K112" s="56">
        <v>30</v>
      </c>
      <c r="L112" s="54">
        <v>535.94000000000005</v>
      </c>
      <c r="M112" s="60">
        <v>801.26</v>
      </c>
      <c r="N112" s="61">
        <f t="shared" si="13"/>
        <v>2176.2000000000003</v>
      </c>
      <c r="O112" s="62">
        <v>250</v>
      </c>
      <c r="P112" s="63">
        <f t="shared" si="18"/>
        <v>3227.46</v>
      </c>
      <c r="Q112" s="64">
        <f t="shared" si="14"/>
        <v>143.81</v>
      </c>
      <c r="R112" s="64"/>
      <c r="S112" s="64"/>
      <c r="T112" s="64">
        <f t="shared" si="15"/>
        <v>143.81</v>
      </c>
      <c r="U112" s="65">
        <f t="shared" si="17"/>
        <v>3083.65</v>
      </c>
      <c r="V112" s="66">
        <v>3216001833</v>
      </c>
      <c r="W112" s="22" t="s">
        <v>196</v>
      </c>
    </row>
    <row r="113" spans="1:23" ht="15.75" x14ac:dyDescent="0.3">
      <c r="A113" s="37"/>
      <c r="B113" s="38"/>
      <c r="C113" s="52">
        <v>84</v>
      </c>
      <c r="D113" s="53">
        <v>9901433915</v>
      </c>
      <c r="E113" s="54" t="s">
        <v>346</v>
      </c>
      <c r="F113" s="68" t="s">
        <v>55</v>
      </c>
      <c r="G113" s="68" t="s">
        <v>97</v>
      </c>
      <c r="H113" s="57" t="s">
        <v>57</v>
      </c>
      <c r="I113" s="58">
        <v>38384</v>
      </c>
      <c r="J113" s="102">
        <v>72.540000000000006</v>
      </c>
      <c r="K113" s="56">
        <v>30</v>
      </c>
      <c r="L113" s="54">
        <v>535.94000000000005</v>
      </c>
      <c r="M113" s="60">
        <v>801.26</v>
      </c>
      <c r="N113" s="61">
        <f t="shared" si="13"/>
        <v>2176.2000000000003</v>
      </c>
      <c r="O113" s="62">
        <v>250</v>
      </c>
      <c r="P113" s="63">
        <f t="shared" si="18"/>
        <v>3227.46</v>
      </c>
      <c r="Q113" s="64">
        <f t="shared" si="14"/>
        <v>143.81</v>
      </c>
      <c r="R113" s="64"/>
      <c r="S113" s="64"/>
      <c r="T113" s="64">
        <f t="shared" si="15"/>
        <v>143.81</v>
      </c>
      <c r="U113" s="65">
        <f t="shared" si="17"/>
        <v>3083.65</v>
      </c>
      <c r="V113" s="66">
        <v>4216008623</v>
      </c>
      <c r="W113" s="22" t="s">
        <v>197</v>
      </c>
    </row>
    <row r="114" spans="1:23" ht="15.75" x14ac:dyDescent="0.3">
      <c r="A114" s="37"/>
      <c r="B114" s="38"/>
      <c r="C114" s="52">
        <v>85</v>
      </c>
      <c r="D114" s="53">
        <v>990099268</v>
      </c>
      <c r="E114" s="54" t="s">
        <v>347</v>
      </c>
      <c r="F114" s="68" t="s">
        <v>55</v>
      </c>
      <c r="G114" s="68" t="s">
        <v>97</v>
      </c>
      <c r="H114" s="57" t="s">
        <v>58</v>
      </c>
      <c r="I114" s="58">
        <v>38355</v>
      </c>
      <c r="J114" s="102">
        <v>72.540000000000006</v>
      </c>
      <c r="K114" s="56">
        <v>30</v>
      </c>
      <c r="L114" s="54">
        <v>535.94000000000005</v>
      </c>
      <c r="M114" s="60">
        <v>801.26</v>
      </c>
      <c r="N114" s="61">
        <f t="shared" si="13"/>
        <v>2176.2000000000003</v>
      </c>
      <c r="O114" s="62">
        <v>250</v>
      </c>
      <c r="P114" s="63">
        <f t="shared" si="18"/>
        <v>3227.46</v>
      </c>
      <c r="Q114" s="64">
        <f t="shared" si="14"/>
        <v>143.81</v>
      </c>
      <c r="R114" s="64"/>
      <c r="S114" s="64"/>
      <c r="T114" s="64">
        <f t="shared" si="15"/>
        <v>143.81</v>
      </c>
      <c r="U114" s="65">
        <f t="shared" si="17"/>
        <v>3083.65</v>
      </c>
      <c r="V114" s="56">
        <v>3164079920</v>
      </c>
      <c r="W114" s="22" t="s">
        <v>198</v>
      </c>
    </row>
    <row r="115" spans="1:23" ht="15.75" x14ac:dyDescent="0.3">
      <c r="A115" s="37"/>
      <c r="B115" s="38"/>
      <c r="C115" s="52">
        <v>86</v>
      </c>
      <c r="D115" s="53">
        <v>9901433919</v>
      </c>
      <c r="E115" s="54" t="s">
        <v>348</v>
      </c>
      <c r="F115" s="68" t="s">
        <v>55</v>
      </c>
      <c r="G115" s="68" t="s">
        <v>97</v>
      </c>
      <c r="H115" s="57" t="s">
        <v>59</v>
      </c>
      <c r="I115" s="58">
        <v>38355</v>
      </c>
      <c r="J115" s="102">
        <v>72.540000000000006</v>
      </c>
      <c r="K115" s="56">
        <v>30</v>
      </c>
      <c r="L115" s="54">
        <v>535.94000000000005</v>
      </c>
      <c r="M115" s="60">
        <v>801.26</v>
      </c>
      <c r="N115" s="61">
        <f t="shared" si="13"/>
        <v>2176.2000000000003</v>
      </c>
      <c r="O115" s="62">
        <v>250</v>
      </c>
      <c r="P115" s="63">
        <f t="shared" si="18"/>
        <v>3227.46</v>
      </c>
      <c r="Q115" s="64">
        <f t="shared" si="14"/>
        <v>143.81</v>
      </c>
      <c r="R115" s="64"/>
      <c r="S115" s="64"/>
      <c r="T115" s="64">
        <f t="shared" si="15"/>
        <v>143.81</v>
      </c>
      <c r="U115" s="65">
        <f t="shared" si="17"/>
        <v>3083.65</v>
      </c>
      <c r="V115" s="89">
        <v>3229011973</v>
      </c>
      <c r="W115" s="22" t="s">
        <v>199</v>
      </c>
    </row>
    <row r="116" spans="1:23" ht="15.75" x14ac:dyDescent="0.3">
      <c r="A116" s="37"/>
      <c r="B116" s="38"/>
      <c r="C116" s="52">
        <v>87</v>
      </c>
      <c r="D116" s="53">
        <v>9901433922</v>
      </c>
      <c r="E116" s="54" t="s">
        <v>349</v>
      </c>
      <c r="F116" s="68" t="s">
        <v>55</v>
      </c>
      <c r="G116" s="68" t="s">
        <v>97</v>
      </c>
      <c r="H116" s="57" t="s">
        <v>60</v>
      </c>
      <c r="I116" s="58">
        <v>38720</v>
      </c>
      <c r="J116" s="102">
        <v>72.540000000000006</v>
      </c>
      <c r="K116" s="56">
        <v>30</v>
      </c>
      <c r="L116" s="54">
        <v>535.94000000000005</v>
      </c>
      <c r="M116" s="60">
        <v>801.26</v>
      </c>
      <c r="N116" s="61">
        <f t="shared" si="13"/>
        <v>2176.2000000000003</v>
      </c>
      <c r="O116" s="62">
        <v>250</v>
      </c>
      <c r="P116" s="63">
        <f t="shared" si="18"/>
        <v>3227.46</v>
      </c>
      <c r="Q116" s="64">
        <f t="shared" si="14"/>
        <v>143.81</v>
      </c>
      <c r="R116" s="64"/>
      <c r="S116" s="64"/>
      <c r="T116" s="64">
        <f t="shared" si="15"/>
        <v>143.81</v>
      </c>
      <c r="U116" s="65">
        <f t="shared" si="17"/>
        <v>3083.65</v>
      </c>
      <c r="V116" s="66">
        <v>3287008934</v>
      </c>
      <c r="W116" s="22" t="s">
        <v>200</v>
      </c>
    </row>
    <row r="117" spans="1:23" ht="15.75" x14ac:dyDescent="0.3">
      <c r="A117" s="37"/>
      <c r="B117" s="38"/>
      <c r="C117" s="52">
        <v>88</v>
      </c>
      <c r="D117" s="53">
        <v>9901433923</v>
      </c>
      <c r="E117" s="54" t="s">
        <v>350</v>
      </c>
      <c r="F117" s="68" t="s">
        <v>55</v>
      </c>
      <c r="G117" s="68" t="s">
        <v>97</v>
      </c>
      <c r="H117" s="57" t="s">
        <v>61</v>
      </c>
      <c r="I117" s="103">
        <v>43101</v>
      </c>
      <c r="J117" s="102">
        <v>72.540000000000006</v>
      </c>
      <c r="K117" s="56">
        <v>30</v>
      </c>
      <c r="L117" s="54">
        <v>535.94000000000005</v>
      </c>
      <c r="M117" s="60">
        <v>801.26</v>
      </c>
      <c r="N117" s="61">
        <f t="shared" si="13"/>
        <v>2176.2000000000003</v>
      </c>
      <c r="O117" s="62">
        <v>250</v>
      </c>
      <c r="P117" s="63">
        <f t="shared" si="18"/>
        <v>3227.46</v>
      </c>
      <c r="Q117" s="64">
        <f t="shared" si="14"/>
        <v>143.81</v>
      </c>
      <c r="R117" s="64"/>
      <c r="S117" s="38"/>
      <c r="T117" s="64">
        <f t="shared" si="15"/>
        <v>143.81</v>
      </c>
      <c r="U117" s="65">
        <f t="shared" si="17"/>
        <v>3083.65</v>
      </c>
      <c r="V117" s="66">
        <v>3287036198</v>
      </c>
      <c r="W117" s="22" t="s">
        <v>201</v>
      </c>
    </row>
    <row r="118" spans="1:23" ht="15.75" x14ac:dyDescent="0.3">
      <c r="A118" s="37"/>
      <c r="B118" s="38"/>
      <c r="C118" s="52">
        <v>89</v>
      </c>
      <c r="D118" s="53">
        <v>9901433924</v>
      </c>
      <c r="E118" s="54" t="s">
        <v>351</v>
      </c>
      <c r="F118" s="68" t="s">
        <v>55</v>
      </c>
      <c r="G118" s="68" t="s">
        <v>97</v>
      </c>
      <c r="H118" s="57" t="s">
        <v>62</v>
      </c>
      <c r="I118" s="92">
        <v>42370</v>
      </c>
      <c r="J118" s="102">
        <v>72.540000000000006</v>
      </c>
      <c r="K118" s="56">
        <v>30</v>
      </c>
      <c r="L118" s="54">
        <v>535.94000000000005</v>
      </c>
      <c r="M118" s="60">
        <v>801.26</v>
      </c>
      <c r="N118" s="61">
        <f t="shared" si="13"/>
        <v>2176.2000000000003</v>
      </c>
      <c r="O118" s="62">
        <v>250</v>
      </c>
      <c r="P118" s="63">
        <f t="shared" si="18"/>
        <v>3227.46</v>
      </c>
      <c r="Q118" s="64">
        <f t="shared" si="14"/>
        <v>143.81</v>
      </c>
      <c r="R118" s="64"/>
      <c r="S118" s="64"/>
      <c r="T118" s="64">
        <f t="shared" si="15"/>
        <v>143.81</v>
      </c>
      <c r="U118" s="65">
        <f t="shared" si="17"/>
        <v>3083.65</v>
      </c>
      <c r="V118" s="66">
        <v>3164074549</v>
      </c>
      <c r="W118" s="22" t="s">
        <v>202</v>
      </c>
    </row>
    <row r="119" spans="1:23" ht="15.75" x14ac:dyDescent="0.3">
      <c r="A119" s="37"/>
      <c r="B119" s="38"/>
      <c r="C119" s="52">
        <v>90</v>
      </c>
      <c r="D119" s="53">
        <v>9901433925</v>
      </c>
      <c r="E119" s="54" t="s">
        <v>352</v>
      </c>
      <c r="F119" s="68" t="s">
        <v>55</v>
      </c>
      <c r="G119" s="68" t="s">
        <v>97</v>
      </c>
      <c r="H119" s="57" t="s">
        <v>63</v>
      </c>
      <c r="I119" s="92">
        <v>42370</v>
      </c>
      <c r="J119" s="102">
        <v>72.540000000000006</v>
      </c>
      <c r="K119" s="56">
        <v>30</v>
      </c>
      <c r="L119" s="54">
        <v>535.94000000000005</v>
      </c>
      <c r="M119" s="60">
        <v>801.26</v>
      </c>
      <c r="N119" s="61">
        <f t="shared" si="13"/>
        <v>2176.2000000000003</v>
      </c>
      <c r="O119" s="62">
        <v>250</v>
      </c>
      <c r="P119" s="63">
        <f t="shared" si="18"/>
        <v>3227.46</v>
      </c>
      <c r="Q119" s="64">
        <f t="shared" si="14"/>
        <v>143.81</v>
      </c>
      <c r="R119" s="64"/>
      <c r="S119" s="64"/>
      <c r="T119" s="64">
        <f t="shared" si="15"/>
        <v>143.81</v>
      </c>
      <c r="U119" s="65">
        <f t="shared" si="17"/>
        <v>3083.65</v>
      </c>
      <c r="V119" s="101">
        <v>3164079952</v>
      </c>
      <c r="W119" s="22" t="s">
        <v>203</v>
      </c>
    </row>
    <row r="120" spans="1:23" ht="15.75" x14ac:dyDescent="0.3">
      <c r="A120" s="37"/>
      <c r="B120" s="38"/>
      <c r="C120" s="52">
        <v>91</v>
      </c>
      <c r="D120" s="53">
        <v>9901433927</v>
      </c>
      <c r="E120" s="54" t="s">
        <v>353</v>
      </c>
      <c r="F120" s="68" t="s">
        <v>55</v>
      </c>
      <c r="G120" s="68" t="s">
        <v>97</v>
      </c>
      <c r="H120" s="104" t="s">
        <v>64</v>
      </c>
      <c r="I120" s="92"/>
      <c r="J120" s="102">
        <v>72.540000000000006</v>
      </c>
      <c r="K120" s="56">
        <v>30</v>
      </c>
      <c r="L120" s="54"/>
      <c r="M120" s="60">
        <v>801.26</v>
      </c>
      <c r="N120" s="61">
        <f t="shared" si="13"/>
        <v>2176.2000000000003</v>
      </c>
      <c r="O120" s="62">
        <v>250</v>
      </c>
      <c r="P120" s="63">
        <f t="shared" si="18"/>
        <v>3227.46</v>
      </c>
      <c r="Q120" s="64">
        <f t="shared" si="14"/>
        <v>143.81</v>
      </c>
      <c r="R120" s="64"/>
      <c r="S120" s="64"/>
      <c r="T120" s="64">
        <f t="shared" si="15"/>
        <v>143.81</v>
      </c>
      <c r="U120" s="65">
        <f t="shared" si="17"/>
        <v>3083.65</v>
      </c>
      <c r="V120" s="101"/>
      <c r="W120" s="22"/>
    </row>
    <row r="121" spans="1:23" ht="15.75" x14ac:dyDescent="0.3">
      <c r="A121" s="37"/>
      <c r="B121" s="38"/>
      <c r="C121" s="52">
        <v>92</v>
      </c>
      <c r="D121" s="53">
        <v>990099333</v>
      </c>
      <c r="E121" s="54" t="s">
        <v>354</v>
      </c>
      <c r="F121" s="68" t="s">
        <v>55</v>
      </c>
      <c r="G121" s="68" t="s">
        <v>97</v>
      </c>
      <c r="H121" s="71" t="s">
        <v>66</v>
      </c>
      <c r="I121" s="92"/>
      <c r="J121" s="102">
        <v>72.540000000000006</v>
      </c>
      <c r="K121" s="56">
        <v>30</v>
      </c>
      <c r="L121" s="54"/>
      <c r="M121" s="60">
        <v>801.26</v>
      </c>
      <c r="N121" s="61">
        <f t="shared" si="13"/>
        <v>2176.2000000000003</v>
      </c>
      <c r="O121" s="62">
        <v>250</v>
      </c>
      <c r="P121" s="63">
        <f t="shared" si="18"/>
        <v>3227.46</v>
      </c>
      <c r="Q121" s="64">
        <f t="shared" si="14"/>
        <v>143.81</v>
      </c>
      <c r="R121" s="64"/>
      <c r="S121" s="64"/>
      <c r="T121" s="64">
        <f t="shared" si="15"/>
        <v>143.81</v>
      </c>
      <c r="U121" s="65">
        <f t="shared" si="17"/>
        <v>3083.65</v>
      </c>
      <c r="V121" s="101"/>
      <c r="W121" s="22"/>
    </row>
    <row r="122" spans="1:23" ht="15.75" x14ac:dyDescent="0.3">
      <c r="A122" s="37"/>
      <c r="B122" s="38"/>
      <c r="C122" s="52">
        <v>93</v>
      </c>
      <c r="D122" s="53">
        <v>9901351185</v>
      </c>
      <c r="E122" s="54" t="s">
        <v>355</v>
      </c>
      <c r="F122" s="68" t="s">
        <v>55</v>
      </c>
      <c r="G122" s="68" t="s">
        <v>97</v>
      </c>
      <c r="H122" s="69" t="s">
        <v>67</v>
      </c>
      <c r="I122" s="92"/>
      <c r="J122" s="102">
        <v>72.540000000000006</v>
      </c>
      <c r="K122" s="56">
        <v>30</v>
      </c>
      <c r="L122" s="54"/>
      <c r="M122" s="60">
        <v>801.26</v>
      </c>
      <c r="N122" s="61">
        <f t="shared" si="13"/>
        <v>2176.2000000000003</v>
      </c>
      <c r="O122" s="62">
        <v>250</v>
      </c>
      <c r="P122" s="63">
        <f t="shared" si="18"/>
        <v>3227.46</v>
      </c>
      <c r="Q122" s="64">
        <f t="shared" si="14"/>
        <v>143.81</v>
      </c>
      <c r="R122" s="64"/>
      <c r="S122" s="64"/>
      <c r="T122" s="64">
        <f t="shared" si="15"/>
        <v>143.81</v>
      </c>
      <c r="U122" s="65">
        <f t="shared" si="17"/>
        <v>3083.65</v>
      </c>
      <c r="V122" s="101"/>
      <c r="W122" s="22"/>
    </row>
    <row r="123" spans="1:23" ht="15.75" x14ac:dyDescent="0.3">
      <c r="A123" s="37"/>
      <c r="B123" s="38"/>
      <c r="C123" s="52">
        <v>94</v>
      </c>
      <c r="D123" s="53">
        <v>9901361506</v>
      </c>
      <c r="E123" s="54" t="s">
        <v>356</v>
      </c>
      <c r="F123" s="68" t="s">
        <v>55</v>
      </c>
      <c r="G123" s="68" t="s">
        <v>97</v>
      </c>
      <c r="H123" s="69" t="s">
        <v>68</v>
      </c>
      <c r="I123" s="92"/>
      <c r="J123" s="102">
        <v>72.540000000000006</v>
      </c>
      <c r="K123" s="56">
        <v>30</v>
      </c>
      <c r="L123" s="54"/>
      <c r="M123" s="60">
        <v>801.26</v>
      </c>
      <c r="N123" s="61">
        <f t="shared" si="13"/>
        <v>2176.2000000000003</v>
      </c>
      <c r="O123" s="62">
        <v>250</v>
      </c>
      <c r="P123" s="63">
        <f t="shared" si="18"/>
        <v>3227.46</v>
      </c>
      <c r="Q123" s="64">
        <f t="shared" si="14"/>
        <v>143.81</v>
      </c>
      <c r="R123" s="64"/>
      <c r="S123" s="64"/>
      <c r="T123" s="64">
        <f t="shared" si="15"/>
        <v>143.81</v>
      </c>
      <c r="U123" s="65">
        <f t="shared" si="17"/>
        <v>3083.65</v>
      </c>
      <c r="V123" s="101"/>
      <c r="W123" s="22"/>
    </row>
    <row r="124" spans="1:23" ht="15.75" x14ac:dyDescent="0.3">
      <c r="A124" s="37"/>
      <c r="B124" s="38"/>
      <c r="C124" s="52">
        <v>95</v>
      </c>
      <c r="D124" s="53">
        <v>9901451093</v>
      </c>
      <c r="E124" s="54" t="s">
        <v>357</v>
      </c>
      <c r="F124" s="68" t="s">
        <v>55</v>
      </c>
      <c r="G124" s="68" t="s">
        <v>97</v>
      </c>
      <c r="H124" s="69" t="s">
        <v>69</v>
      </c>
      <c r="I124" s="92"/>
      <c r="J124" s="102">
        <v>72.540000000000006</v>
      </c>
      <c r="K124" s="56">
        <v>30</v>
      </c>
      <c r="L124" s="54"/>
      <c r="M124" s="60">
        <v>801.26</v>
      </c>
      <c r="N124" s="61">
        <f t="shared" si="13"/>
        <v>2176.2000000000003</v>
      </c>
      <c r="O124" s="62">
        <v>250</v>
      </c>
      <c r="P124" s="63">
        <f t="shared" si="18"/>
        <v>3227.46</v>
      </c>
      <c r="Q124" s="64">
        <f t="shared" si="14"/>
        <v>143.81</v>
      </c>
      <c r="R124" s="64"/>
      <c r="S124" s="64"/>
      <c r="T124" s="64">
        <f t="shared" si="15"/>
        <v>143.81</v>
      </c>
      <c r="U124" s="65">
        <f t="shared" si="17"/>
        <v>3083.65</v>
      </c>
      <c r="V124" s="101"/>
      <c r="W124" s="22"/>
    </row>
    <row r="125" spans="1:23" ht="15.75" x14ac:dyDescent="0.3">
      <c r="A125" s="37"/>
      <c r="B125" s="38"/>
      <c r="C125" s="52">
        <v>96</v>
      </c>
      <c r="D125" s="53">
        <v>9901549822</v>
      </c>
      <c r="E125" s="54" t="s">
        <v>374</v>
      </c>
      <c r="F125" s="68" t="s">
        <v>55</v>
      </c>
      <c r="G125" s="68" t="s">
        <v>97</v>
      </c>
      <c r="H125" s="38" t="s">
        <v>261</v>
      </c>
      <c r="I125" s="92"/>
      <c r="J125" s="102">
        <v>72.540000000000006</v>
      </c>
      <c r="K125" s="56">
        <v>30</v>
      </c>
      <c r="L125" s="54"/>
      <c r="M125" s="60">
        <v>801.26</v>
      </c>
      <c r="N125" s="61">
        <f t="shared" si="13"/>
        <v>2176.2000000000003</v>
      </c>
      <c r="O125" s="62">
        <v>250</v>
      </c>
      <c r="P125" s="63">
        <f t="shared" si="18"/>
        <v>3227.46</v>
      </c>
      <c r="Q125" s="64">
        <f t="shared" si="14"/>
        <v>143.81</v>
      </c>
      <c r="R125" s="64"/>
      <c r="S125" s="64"/>
      <c r="T125" s="64">
        <f t="shared" si="15"/>
        <v>143.81</v>
      </c>
      <c r="U125" s="65">
        <f t="shared" si="17"/>
        <v>3083.65</v>
      </c>
      <c r="V125" s="101"/>
      <c r="W125" s="22"/>
    </row>
    <row r="126" spans="1:23" ht="15.75" x14ac:dyDescent="0.3">
      <c r="A126" s="37"/>
      <c r="B126" s="38"/>
      <c r="C126" s="52">
        <v>97</v>
      </c>
      <c r="D126" s="53">
        <v>9901494527</v>
      </c>
      <c r="E126" s="54" t="s">
        <v>358</v>
      </c>
      <c r="F126" s="68" t="s">
        <v>55</v>
      </c>
      <c r="G126" s="68" t="s">
        <v>97</v>
      </c>
      <c r="H126" s="69" t="s">
        <v>245</v>
      </c>
      <c r="I126" s="92"/>
      <c r="J126" s="102">
        <v>72.540000000000006</v>
      </c>
      <c r="K126" s="56">
        <v>30</v>
      </c>
      <c r="L126" s="54"/>
      <c r="M126" s="60">
        <v>801.26</v>
      </c>
      <c r="N126" s="61">
        <f t="shared" si="13"/>
        <v>2176.2000000000003</v>
      </c>
      <c r="O126" s="62">
        <v>250</v>
      </c>
      <c r="P126" s="63">
        <f t="shared" si="18"/>
        <v>3227.46</v>
      </c>
      <c r="Q126" s="64">
        <f t="shared" si="14"/>
        <v>143.81</v>
      </c>
      <c r="R126" s="64"/>
      <c r="S126" s="64"/>
      <c r="T126" s="64">
        <f t="shared" si="15"/>
        <v>143.81</v>
      </c>
      <c r="U126" s="65">
        <f t="shared" si="17"/>
        <v>3083.65</v>
      </c>
      <c r="V126" s="101"/>
      <c r="W126" s="22"/>
    </row>
    <row r="127" spans="1:23" ht="15.75" x14ac:dyDescent="0.3">
      <c r="A127" s="37"/>
      <c r="B127" s="38"/>
      <c r="C127" s="52">
        <v>98</v>
      </c>
      <c r="D127" s="53">
        <v>9901349728</v>
      </c>
      <c r="E127" s="54" t="s">
        <v>359</v>
      </c>
      <c r="F127" s="68" t="s">
        <v>55</v>
      </c>
      <c r="G127" s="68" t="s">
        <v>97</v>
      </c>
      <c r="H127" s="69" t="s">
        <v>70</v>
      </c>
      <c r="I127" s="92"/>
      <c r="J127" s="102">
        <v>72.540000000000006</v>
      </c>
      <c r="K127" s="56">
        <v>30</v>
      </c>
      <c r="L127" s="54"/>
      <c r="M127" s="60">
        <v>801.26</v>
      </c>
      <c r="N127" s="61">
        <f t="shared" si="13"/>
        <v>2176.2000000000003</v>
      </c>
      <c r="O127" s="62">
        <v>250</v>
      </c>
      <c r="P127" s="63">
        <f t="shared" si="18"/>
        <v>3227.46</v>
      </c>
      <c r="Q127" s="64">
        <f t="shared" si="14"/>
        <v>143.81</v>
      </c>
      <c r="R127" s="64"/>
      <c r="S127" s="64"/>
      <c r="T127" s="64">
        <f t="shared" si="15"/>
        <v>143.81</v>
      </c>
      <c r="U127" s="65">
        <f t="shared" si="17"/>
        <v>3083.65</v>
      </c>
      <c r="V127" s="101"/>
      <c r="W127" s="22"/>
    </row>
    <row r="128" spans="1:23" ht="15.75" x14ac:dyDescent="0.3">
      <c r="A128" s="37"/>
      <c r="B128" s="38"/>
      <c r="C128" s="52">
        <v>99</v>
      </c>
      <c r="D128" s="53">
        <v>9901349729</v>
      </c>
      <c r="E128" s="54" t="s">
        <v>360</v>
      </c>
      <c r="F128" s="68" t="s">
        <v>55</v>
      </c>
      <c r="G128" s="68" t="s">
        <v>97</v>
      </c>
      <c r="H128" s="71" t="s">
        <v>71</v>
      </c>
      <c r="I128" s="92"/>
      <c r="J128" s="102">
        <v>72.540000000000006</v>
      </c>
      <c r="K128" s="56">
        <v>30</v>
      </c>
      <c r="L128" s="54"/>
      <c r="M128" s="60">
        <v>801.26</v>
      </c>
      <c r="N128" s="61">
        <f t="shared" si="13"/>
        <v>2176.2000000000003</v>
      </c>
      <c r="O128" s="62">
        <v>250</v>
      </c>
      <c r="P128" s="63">
        <f t="shared" si="18"/>
        <v>3227.46</v>
      </c>
      <c r="Q128" s="64">
        <f t="shared" si="14"/>
        <v>143.81</v>
      </c>
      <c r="R128" s="64"/>
      <c r="S128" s="64"/>
      <c r="T128" s="64">
        <f t="shared" si="15"/>
        <v>143.81</v>
      </c>
      <c r="U128" s="65">
        <f t="shared" si="17"/>
        <v>3083.65</v>
      </c>
      <c r="V128" s="101"/>
      <c r="W128" s="22"/>
    </row>
    <row r="129" spans="1:23" ht="15.75" x14ac:dyDescent="0.3">
      <c r="A129" s="37"/>
      <c r="B129" s="38"/>
      <c r="C129" s="52">
        <v>100</v>
      </c>
      <c r="D129" s="53">
        <v>9901349730</v>
      </c>
      <c r="E129" s="54" t="s">
        <v>361</v>
      </c>
      <c r="F129" s="68" t="s">
        <v>55</v>
      </c>
      <c r="G129" s="68" t="s">
        <v>97</v>
      </c>
      <c r="H129" s="69" t="s">
        <v>72</v>
      </c>
      <c r="I129" s="92"/>
      <c r="J129" s="102">
        <v>72.540000000000006</v>
      </c>
      <c r="K129" s="56">
        <v>30</v>
      </c>
      <c r="L129" s="54"/>
      <c r="M129" s="60">
        <v>801.26</v>
      </c>
      <c r="N129" s="61">
        <f t="shared" si="13"/>
        <v>2176.2000000000003</v>
      </c>
      <c r="O129" s="62">
        <v>250</v>
      </c>
      <c r="P129" s="63">
        <f t="shared" si="18"/>
        <v>3227.46</v>
      </c>
      <c r="Q129" s="64">
        <f t="shared" si="14"/>
        <v>143.81</v>
      </c>
      <c r="R129" s="64"/>
      <c r="S129" s="64"/>
      <c r="T129" s="64">
        <f t="shared" si="15"/>
        <v>143.81</v>
      </c>
      <c r="U129" s="65">
        <f t="shared" si="17"/>
        <v>3083.65</v>
      </c>
      <c r="V129" s="101"/>
      <c r="W129" s="22"/>
    </row>
    <row r="130" spans="1:23" ht="15.75" x14ac:dyDescent="0.3">
      <c r="A130" s="37"/>
      <c r="B130" s="38"/>
      <c r="C130" s="52">
        <v>101</v>
      </c>
      <c r="D130" s="53">
        <v>9901355145</v>
      </c>
      <c r="E130" s="54" t="s">
        <v>362</v>
      </c>
      <c r="F130" s="68" t="s">
        <v>55</v>
      </c>
      <c r="G130" s="68" t="s">
        <v>97</v>
      </c>
      <c r="H130" s="69" t="s">
        <v>73</v>
      </c>
      <c r="I130" s="92">
        <v>38718</v>
      </c>
      <c r="J130" s="102">
        <v>72.540000000000006</v>
      </c>
      <c r="K130" s="56">
        <v>30</v>
      </c>
      <c r="L130" s="54">
        <v>535.94000000000005</v>
      </c>
      <c r="M130" s="60">
        <v>801.26</v>
      </c>
      <c r="N130" s="61">
        <f t="shared" si="13"/>
        <v>2176.2000000000003</v>
      </c>
      <c r="O130" s="62">
        <v>250</v>
      </c>
      <c r="P130" s="63">
        <f t="shared" si="18"/>
        <v>3227.46</v>
      </c>
      <c r="Q130" s="64">
        <f t="shared" si="14"/>
        <v>143.81</v>
      </c>
      <c r="R130" s="64"/>
      <c r="S130" s="64"/>
      <c r="T130" s="64">
        <f t="shared" si="15"/>
        <v>143.81</v>
      </c>
      <c r="U130" s="65">
        <f t="shared" si="17"/>
        <v>3083.65</v>
      </c>
      <c r="V130" s="101">
        <v>3164072945</v>
      </c>
      <c r="W130" s="22" t="s">
        <v>204</v>
      </c>
    </row>
    <row r="131" spans="1:23" ht="15.75" x14ac:dyDescent="0.3">
      <c r="A131" s="37"/>
      <c r="B131" s="38"/>
      <c r="C131" s="52">
        <v>102</v>
      </c>
      <c r="D131" s="53">
        <v>9901495284</v>
      </c>
      <c r="E131" s="54" t="s">
        <v>363</v>
      </c>
      <c r="F131" s="68" t="s">
        <v>55</v>
      </c>
      <c r="G131" s="68" t="s">
        <v>97</v>
      </c>
      <c r="H131" s="71" t="s">
        <v>229</v>
      </c>
      <c r="I131" s="92">
        <v>38718</v>
      </c>
      <c r="J131" s="102">
        <v>72.540000000000006</v>
      </c>
      <c r="K131" s="56">
        <v>30</v>
      </c>
      <c r="L131" s="54">
        <v>535.94000000000005</v>
      </c>
      <c r="M131" s="60">
        <v>801.26</v>
      </c>
      <c r="N131" s="61">
        <f t="shared" si="13"/>
        <v>2176.2000000000003</v>
      </c>
      <c r="O131" s="62">
        <v>250</v>
      </c>
      <c r="P131" s="63">
        <f t="shared" si="18"/>
        <v>3227.46</v>
      </c>
      <c r="Q131" s="64">
        <f t="shared" si="14"/>
        <v>143.81</v>
      </c>
      <c r="R131" s="64"/>
      <c r="S131" s="64"/>
      <c r="T131" s="64">
        <f t="shared" si="15"/>
        <v>143.81</v>
      </c>
      <c r="U131" s="65">
        <f t="shared" si="17"/>
        <v>3083.65</v>
      </c>
      <c r="V131" s="101">
        <v>3287032954</v>
      </c>
      <c r="W131" s="22" t="s">
        <v>205</v>
      </c>
    </row>
    <row r="132" spans="1:23" ht="15.75" x14ac:dyDescent="0.3">
      <c r="A132" s="37"/>
      <c r="B132" s="38"/>
      <c r="C132" s="52">
        <v>103</v>
      </c>
      <c r="D132" s="53">
        <v>9901001049</v>
      </c>
      <c r="E132" s="54" t="s">
        <v>364</v>
      </c>
      <c r="F132" s="68" t="s">
        <v>55</v>
      </c>
      <c r="G132" s="68" t="s">
        <v>97</v>
      </c>
      <c r="H132" s="71" t="s">
        <v>77</v>
      </c>
      <c r="I132" s="92">
        <v>43344</v>
      </c>
      <c r="J132" s="102">
        <v>72.540000000000006</v>
      </c>
      <c r="K132" s="56">
        <v>30</v>
      </c>
      <c r="L132" s="54">
        <v>535.94000000000005</v>
      </c>
      <c r="M132" s="60">
        <v>801.26</v>
      </c>
      <c r="N132" s="61">
        <f t="shared" si="13"/>
        <v>2176.2000000000003</v>
      </c>
      <c r="O132" s="62">
        <v>250</v>
      </c>
      <c r="P132" s="63">
        <f t="shared" si="18"/>
        <v>3227.46</v>
      </c>
      <c r="Q132" s="64">
        <f t="shared" si="14"/>
        <v>143.81</v>
      </c>
      <c r="R132" s="64"/>
      <c r="S132" s="64"/>
      <c r="T132" s="64">
        <f t="shared" si="15"/>
        <v>143.81</v>
      </c>
      <c r="U132" s="65">
        <f t="shared" si="17"/>
        <v>3083.65</v>
      </c>
      <c r="V132" s="101">
        <v>3654013124</v>
      </c>
      <c r="W132" s="22" t="s">
        <v>206</v>
      </c>
    </row>
    <row r="133" spans="1:23" ht="15.75" x14ac:dyDescent="0.3">
      <c r="A133" s="37"/>
      <c r="B133" s="38"/>
      <c r="C133" s="52">
        <v>104</v>
      </c>
      <c r="D133" s="53">
        <v>9901451119</v>
      </c>
      <c r="E133" s="54" t="s">
        <v>365</v>
      </c>
      <c r="F133" s="68" t="s">
        <v>55</v>
      </c>
      <c r="G133" s="68" t="s">
        <v>97</v>
      </c>
      <c r="H133" s="71" t="s">
        <v>112</v>
      </c>
      <c r="I133" s="92">
        <v>43101</v>
      </c>
      <c r="J133" s="102">
        <v>72.540000000000006</v>
      </c>
      <c r="K133" s="56">
        <v>30</v>
      </c>
      <c r="L133" s="54">
        <v>535.94000000000005</v>
      </c>
      <c r="M133" s="60">
        <v>801.26</v>
      </c>
      <c r="N133" s="61">
        <f t="shared" si="13"/>
        <v>2176.2000000000003</v>
      </c>
      <c r="O133" s="62">
        <v>250</v>
      </c>
      <c r="P133" s="63">
        <f t="shared" si="18"/>
        <v>3227.46</v>
      </c>
      <c r="Q133" s="64">
        <f t="shared" si="14"/>
        <v>143.81</v>
      </c>
      <c r="R133" s="64"/>
      <c r="S133" s="64"/>
      <c r="T133" s="64">
        <f t="shared" si="15"/>
        <v>143.81</v>
      </c>
      <c r="U133" s="65">
        <f t="shared" si="17"/>
        <v>3083.65</v>
      </c>
      <c r="V133" s="101">
        <v>3164072894</v>
      </c>
      <c r="W133" s="22" t="s">
        <v>207</v>
      </c>
    </row>
    <row r="134" spans="1:23" ht="15.75" x14ac:dyDescent="0.3">
      <c r="A134" s="37"/>
      <c r="B134" s="38"/>
      <c r="C134" s="52">
        <v>105</v>
      </c>
      <c r="D134" s="53">
        <v>9901451097</v>
      </c>
      <c r="E134" s="54" t="s">
        <v>366</v>
      </c>
      <c r="F134" s="68" t="s">
        <v>55</v>
      </c>
      <c r="G134" s="68" t="s">
        <v>97</v>
      </c>
      <c r="H134" s="52" t="s">
        <v>107</v>
      </c>
      <c r="I134" s="92">
        <v>43101</v>
      </c>
      <c r="J134" s="102">
        <v>72.540000000000006</v>
      </c>
      <c r="K134" s="56">
        <v>30</v>
      </c>
      <c r="L134" s="54">
        <v>535.94000000000005</v>
      </c>
      <c r="M134" s="60">
        <v>801.26</v>
      </c>
      <c r="N134" s="61">
        <f t="shared" si="13"/>
        <v>2176.2000000000003</v>
      </c>
      <c r="O134" s="62">
        <v>250</v>
      </c>
      <c r="P134" s="63">
        <f t="shared" si="18"/>
        <v>3227.46</v>
      </c>
      <c r="Q134" s="64">
        <f t="shared" si="14"/>
        <v>143.81</v>
      </c>
      <c r="R134" s="64"/>
      <c r="S134" s="64"/>
      <c r="T134" s="64">
        <f t="shared" si="15"/>
        <v>143.81</v>
      </c>
      <c r="U134" s="65">
        <f t="shared" si="17"/>
        <v>3083.65</v>
      </c>
      <c r="V134" s="101">
        <v>3287032867</v>
      </c>
      <c r="W134" s="22" t="s">
        <v>208</v>
      </c>
    </row>
    <row r="135" spans="1:23" ht="15.75" x14ac:dyDescent="0.3">
      <c r="A135" s="37"/>
      <c r="B135" s="38"/>
      <c r="C135" s="52">
        <v>106</v>
      </c>
      <c r="D135" s="53">
        <v>9901433943</v>
      </c>
      <c r="E135" s="54" t="s">
        <v>367</v>
      </c>
      <c r="F135" s="68" t="s">
        <v>55</v>
      </c>
      <c r="G135" s="56" t="s">
        <v>97</v>
      </c>
      <c r="H135" s="104" t="s">
        <v>108</v>
      </c>
      <c r="I135" s="92">
        <v>43101</v>
      </c>
      <c r="J135" s="102">
        <v>72.540000000000006</v>
      </c>
      <c r="K135" s="56">
        <v>30</v>
      </c>
      <c r="L135" s="54">
        <v>535.94000000000005</v>
      </c>
      <c r="M135" s="60">
        <v>801.26</v>
      </c>
      <c r="N135" s="61">
        <f t="shared" si="13"/>
        <v>2176.2000000000003</v>
      </c>
      <c r="O135" s="62">
        <v>250</v>
      </c>
      <c r="P135" s="63">
        <f t="shared" si="18"/>
        <v>3227.46</v>
      </c>
      <c r="Q135" s="64">
        <f t="shared" si="14"/>
        <v>143.81</v>
      </c>
      <c r="R135" s="64"/>
      <c r="S135" s="64"/>
      <c r="T135" s="64">
        <f t="shared" si="15"/>
        <v>143.81</v>
      </c>
      <c r="U135" s="65">
        <f t="shared" si="17"/>
        <v>3083.65</v>
      </c>
      <c r="V135" s="101">
        <v>3686024851</v>
      </c>
      <c r="W135" s="22" t="s">
        <v>209</v>
      </c>
    </row>
    <row r="136" spans="1:23" ht="15.75" x14ac:dyDescent="0.3">
      <c r="A136" s="37"/>
      <c r="B136" s="38"/>
      <c r="C136" s="52">
        <v>107</v>
      </c>
      <c r="D136" s="53">
        <v>9901433916</v>
      </c>
      <c r="E136" s="54" t="s">
        <v>368</v>
      </c>
      <c r="F136" s="68" t="s">
        <v>55</v>
      </c>
      <c r="G136" s="56" t="s">
        <v>97</v>
      </c>
      <c r="H136" s="57" t="s">
        <v>130</v>
      </c>
      <c r="I136" s="92">
        <v>43101</v>
      </c>
      <c r="J136" s="102">
        <v>72.540000000000006</v>
      </c>
      <c r="K136" s="56">
        <v>30</v>
      </c>
      <c r="L136" s="54">
        <v>535.94000000000005</v>
      </c>
      <c r="M136" s="60">
        <v>801.26</v>
      </c>
      <c r="N136" s="61">
        <f t="shared" si="13"/>
        <v>2176.2000000000003</v>
      </c>
      <c r="O136" s="62">
        <v>250</v>
      </c>
      <c r="P136" s="63">
        <f t="shared" si="18"/>
        <v>3227.46</v>
      </c>
      <c r="Q136" s="64">
        <f t="shared" si="14"/>
        <v>143.81</v>
      </c>
      <c r="R136" s="64"/>
      <c r="S136" s="64"/>
      <c r="T136" s="64">
        <f t="shared" si="15"/>
        <v>143.81</v>
      </c>
      <c r="U136" s="65">
        <f t="shared" si="17"/>
        <v>3083.65</v>
      </c>
      <c r="V136" s="105" t="s">
        <v>91</v>
      </c>
      <c r="W136" s="22" t="s">
        <v>210</v>
      </c>
    </row>
    <row r="137" spans="1:23" ht="15.75" x14ac:dyDescent="0.3">
      <c r="A137" s="37"/>
      <c r="B137" s="38"/>
      <c r="C137" s="52">
        <v>108</v>
      </c>
      <c r="D137" s="53">
        <v>9901433961</v>
      </c>
      <c r="E137" s="54" t="s">
        <v>369</v>
      </c>
      <c r="F137" s="68" t="s">
        <v>55</v>
      </c>
      <c r="G137" s="68" t="s">
        <v>97</v>
      </c>
      <c r="H137" s="57" t="s">
        <v>119</v>
      </c>
      <c r="I137" s="92">
        <v>43101</v>
      </c>
      <c r="J137" s="102">
        <v>72.540000000000006</v>
      </c>
      <c r="K137" s="56">
        <v>30</v>
      </c>
      <c r="L137" s="54">
        <v>535.94000000000005</v>
      </c>
      <c r="M137" s="60">
        <v>801.26</v>
      </c>
      <c r="N137" s="61">
        <f t="shared" si="13"/>
        <v>2176.2000000000003</v>
      </c>
      <c r="O137" s="62">
        <v>250</v>
      </c>
      <c r="P137" s="63">
        <f t="shared" si="18"/>
        <v>3227.46</v>
      </c>
      <c r="Q137" s="64">
        <f t="shared" si="14"/>
        <v>143.81</v>
      </c>
      <c r="R137" s="64"/>
      <c r="S137" s="64"/>
      <c r="T137" s="64">
        <f t="shared" si="15"/>
        <v>143.81</v>
      </c>
      <c r="U137" s="65">
        <f t="shared" si="17"/>
        <v>3083.65</v>
      </c>
      <c r="V137" s="66">
        <v>3287038930</v>
      </c>
      <c r="W137" s="22" t="s">
        <v>211</v>
      </c>
    </row>
    <row r="138" spans="1:23" ht="15.75" x14ac:dyDescent="0.3">
      <c r="A138" s="37"/>
      <c r="B138" s="38"/>
      <c r="C138" s="52">
        <v>109</v>
      </c>
      <c r="D138" s="53">
        <v>9901451092</v>
      </c>
      <c r="E138" s="54" t="s">
        <v>370</v>
      </c>
      <c r="F138" s="68" t="s">
        <v>55</v>
      </c>
      <c r="G138" s="68" t="s">
        <v>97</v>
      </c>
      <c r="H138" s="69" t="s">
        <v>128</v>
      </c>
      <c r="I138" s="92">
        <v>43101</v>
      </c>
      <c r="J138" s="102">
        <v>72.540000000000006</v>
      </c>
      <c r="K138" s="56">
        <v>30</v>
      </c>
      <c r="L138" s="54">
        <v>535.94000000000005</v>
      </c>
      <c r="M138" s="60">
        <v>801.26</v>
      </c>
      <c r="N138" s="61">
        <f t="shared" si="13"/>
        <v>2176.2000000000003</v>
      </c>
      <c r="O138" s="62">
        <v>250</v>
      </c>
      <c r="P138" s="63">
        <f t="shared" si="18"/>
        <v>3227.46</v>
      </c>
      <c r="Q138" s="64">
        <f t="shared" si="14"/>
        <v>143.81</v>
      </c>
      <c r="R138" s="64"/>
      <c r="S138" s="64"/>
      <c r="T138" s="64">
        <f t="shared" si="15"/>
        <v>143.81</v>
      </c>
      <c r="U138" s="65">
        <f t="shared" si="17"/>
        <v>3083.65</v>
      </c>
      <c r="V138" s="89">
        <v>3661012641</v>
      </c>
      <c r="W138" s="22" t="s">
        <v>212</v>
      </c>
    </row>
    <row r="139" spans="1:23" ht="15.75" x14ac:dyDescent="0.3">
      <c r="A139" s="37"/>
      <c r="B139" s="38"/>
      <c r="C139" s="52">
        <v>110</v>
      </c>
      <c r="D139" s="53">
        <v>9901433962</v>
      </c>
      <c r="E139" s="106" t="s">
        <v>371</v>
      </c>
      <c r="F139" s="107" t="s">
        <v>55</v>
      </c>
      <c r="G139" s="107" t="s">
        <v>97</v>
      </c>
      <c r="H139" s="108" t="s">
        <v>120</v>
      </c>
      <c r="I139" s="92">
        <v>43101</v>
      </c>
      <c r="J139" s="102">
        <v>72.540000000000006</v>
      </c>
      <c r="K139" s="56">
        <v>30</v>
      </c>
      <c r="L139" s="54">
        <v>535.94000000000005</v>
      </c>
      <c r="M139" s="60">
        <v>801.26</v>
      </c>
      <c r="N139" s="61">
        <f t="shared" si="13"/>
        <v>2176.2000000000003</v>
      </c>
      <c r="O139" s="62">
        <v>250</v>
      </c>
      <c r="P139" s="63">
        <f t="shared" si="18"/>
        <v>3227.46</v>
      </c>
      <c r="Q139" s="64">
        <f t="shared" si="14"/>
        <v>143.81</v>
      </c>
      <c r="R139" s="64"/>
      <c r="S139" s="64"/>
      <c r="T139" s="64">
        <f t="shared" si="15"/>
        <v>143.81</v>
      </c>
      <c r="U139" s="65">
        <f t="shared" si="17"/>
        <v>3083.65</v>
      </c>
      <c r="V139" s="66">
        <v>3164040395</v>
      </c>
      <c r="W139" s="22" t="s">
        <v>213</v>
      </c>
    </row>
    <row r="140" spans="1:23" ht="15.75" x14ac:dyDescent="0.3">
      <c r="A140" s="37"/>
      <c r="B140" s="38"/>
      <c r="C140" s="52">
        <v>111</v>
      </c>
      <c r="D140" s="53">
        <v>9901545084</v>
      </c>
      <c r="E140" s="54" t="s">
        <v>373</v>
      </c>
      <c r="F140" s="68" t="s">
        <v>55</v>
      </c>
      <c r="G140" s="68" t="s">
        <v>97</v>
      </c>
      <c r="H140" s="71" t="s">
        <v>257</v>
      </c>
      <c r="I140" s="92">
        <v>43101</v>
      </c>
      <c r="J140" s="102">
        <v>72.540000000000006</v>
      </c>
      <c r="K140" s="56">
        <v>30</v>
      </c>
      <c r="L140" s="54">
        <v>535.94000000000005</v>
      </c>
      <c r="M140" s="60">
        <v>801.26</v>
      </c>
      <c r="N140" s="61">
        <f t="shared" si="13"/>
        <v>2176.2000000000003</v>
      </c>
      <c r="O140" s="62">
        <v>250</v>
      </c>
      <c r="P140" s="63">
        <f t="shared" si="18"/>
        <v>3227.46</v>
      </c>
      <c r="Q140" s="64">
        <f t="shared" si="14"/>
        <v>143.81</v>
      </c>
      <c r="R140" s="64"/>
      <c r="S140" s="64"/>
      <c r="T140" s="64">
        <f t="shared" si="15"/>
        <v>143.81</v>
      </c>
      <c r="U140" s="65">
        <f t="shared" si="17"/>
        <v>3083.65</v>
      </c>
      <c r="V140" s="91">
        <v>3164080004</v>
      </c>
      <c r="W140" s="22" t="s">
        <v>214</v>
      </c>
    </row>
    <row r="141" spans="1:23" ht="15.75" x14ac:dyDescent="0.3">
      <c r="A141" s="37"/>
      <c r="B141" s="38"/>
      <c r="C141" s="52">
        <v>112</v>
      </c>
      <c r="D141" s="53">
        <v>9901545088</v>
      </c>
      <c r="E141" s="54" t="s">
        <v>372</v>
      </c>
      <c r="F141" s="68" t="s">
        <v>256</v>
      </c>
      <c r="G141" s="56" t="s">
        <v>97</v>
      </c>
      <c r="H141" s="57" t="s">
        <v>258</v>
      </c>
      <c r="I141" s="92">
        <v>43101</v>
      </c>
      <c r="J141" s="102">
        <v>72.540000000000006</v>
      </c>
      <c r="K141" s="56">
        <v>30</v>
      </c>
      <c r="L141" s="54">
        <v>535.94000000000005</v>
      </c>
      <c r="M141" s="60">
        <v>801.26</v>
      </c>
      <c r="N141" s="61">
        <f>J141*K141</f>
        <v>2176.2000000000003</v>
      </c>
      <c r="O141" s="62">
        <v>250</v>
      </c>
      <c r="P141" s="63">
        <f t="shared" si="18"/>
        <v>3227.46</v>
      </c>
      <c r="Q141" s="64">
        <f t="shared" si="14"/>
        <v>143.81</v>
      </c>
      <c r="R141" s="64"/>
      <c r="S141" s="64"/>
      <c r="T141" s="64">
        <f t="shared" si="15"/>
        <v>143.81</v>
      </c>
      <c r="U141" s="65">
        <f t="shared" si="17"/>
        <v>3083.65</v>
      </c>
      <c r="V141" s="66">
        <v>3164072927</v>
      </c>
      <c r="W141" s="22" t="s">
        <v>215</v>
      </c>
    </row>
    <row r="142" spans="1:23" ht="15.75" x14ac:dyDescent="0.3">
      <c r="A142" s="37"/>
      <c r="B142" s="38"/>
      <c r="C142" s="165" t="s">
        <v>105</v>
      </c>
      <c r="D142" s="165"/>
      <c r="E142" s="165"/>
      <c r="F142" s="165"/>
      <c r="G142" s="165"/>
      <c r="H142" s="165"/>
      <c r="I142" s="165"/>
      <c r="J142" s="165"/>
      <c r="K142" s="165"/>
      <c r="L142" s="81">
        <f t="shared" ref="L142:P142" si="19">SUM(L107:L141)</f>
        <v>13433.180000000009</v>
      </c>
      <c r="M142" s="82">
        <f t="shared" si="19"/>
        <v>28044.09999999998</v>
      </c>
      <c r="N142" s="82">
        <f t="shared" si="19"/>
        <v>76166.999999999956</v>
      </c>
      <c r="O142" s="83">
        <f t="shared" si="19"/>
        <v>8750</v>
      </c>
      <c r="P142" s="83">
        <f t="shared" si="19"/>
        <v>112961.10000000008</v>
      </c>
      <c r="Q142" s="83">
        <f>SUM(Q107:Q141)</f>
        <v>5033.3500000000013</v>
      </c>
      <c r="R142" s="83"/>
      <c r="S142" s="83">
        <f>SUM(S107:S141)</f>
        <v>0</v>
      </c>
      <c r="T142" s="83">
        <f>SUM(T107:T141)</f>
        <v>5033.3500000000013</v>
      </c>
      <c r="U142" s="83">
        <f>SUM(U107:U141)</f>
        <v>107927.74999999994</v>
      </c>
      <c r="V142" s="39"/>
    </row>
    <row r="143" spans="1:23" ht="15" customHeight="1" x14ac:dyDescent="0.3">
      <c r="A143" s="37"/>
      <c r="B143" s="109"/>
      <c r="C143" s="38"/>
      <c r="D143" s="39"/>
      <c r="E143" s="39"/>
      <c r="F143" s="38"/>
      <c r="G143" s="39"/>
      <c r="H143" s="38"/>
      <c r="I143" s="38"/>
      <c r="J143" s="38"/>
      <c r="K143" s="39"/>
      <c r="L143" s="39"/>
      <c r="M143" s="39"/>
      <c r="N143" s="41"/>
      <c r="O143" s="38"/>
      <c r="P143" s="38"/>
      <c r="Q143" s="38"/>
      <c r="R143" s="38"/>
      <c r="S143" s="38"/>
      <c r="T143" s="38"/>
      <c r="U143" s="38"/>
      <c r="V143" s="39"/>
    </row>
    <row r="144" spans="1:23" ht="15.75" x14ac:dyDescent="0.3">
      <c r="A144" s="37"/>
      <c r="B144" s="109"/>
      <c r="C144" s="38"/>
      <c r="D144" s="39"/>
      <c r="E144" s="39"/>
      <c r="F144" s="38"/>
      <c r="G144" s="39"/>
      <c r="H144" s="38"/>
      <c r="I144" s="38"/>
      <c r="J144" s="38"/>
      <c r="K144" s="39"/>
      <c r="L144" s="39"/>
      <c r="M144" s="39"/>
      <c r="N144" s="41"/>
      <c r="O144" s="38"/>
      <c r="P144" s="38"/>
      <c r="Q144" s="38"/>
      <c r="R144" s="38"/>
      <c r="S144" s="38"/>
      <c r="T144" s="38"/>
      <c r="U144" s="38"/>
      <c r="V144" s="39"/>
    </row>
    <row r="145" spans="1:23" ht="15.75" x14ac:dyDescent="0.3">
      <c r="A145" s="155"/>
      <c r="B145" s="155"/>
      <c r="C145" s="155"/>
      <c r="D145" s="155"/>
      <c r="E145" s="155"/>
      <c r="F145" s="155"/>
      <c r="G145" s="155"/>
      <c r="H145" s="155"/>
      <c r="I145" s="155"/>
      <c r="J145" s="155"/>
      <c r="K145" s="39"/>
      <c r="L145" s="39"/>
      <c r="M145" s="39"/>
      <c r="N145" s="41"/>
      <c r="O145" s="38"/>
      <c r="P145" s="38"/>
      <c r="Q145" s="38"/>
      <c r="R145" s="38"/>
      <c r="S145" s="38"/>
      <c r="T145" s="38"/>
      <c r="U145" s="38"/>
      <c r="V145" s="42"/>
      <c r="W145" s="17"/>
    </row>
    <row r="146" spans="1:23" ht="15.75" x14ac:dyDescent="0.3">
      <c r="A146" s="155"/>
      <c r="B146" s="155"/>
      <c r="C146" s="155"/>
      <c r="D146" s="155"/>
      <c r="E146" s="155"/>
      <c r="F146" s="155"/>
      <c r="G146" s="155"/>
      <c r="H146" s="155"/>
      <c r="I146" s="155"/>
      <c r="J146" s="155"/>
      <c r="K146" s="155"/>
      <c r="L146" s="155"/>
      <c r="M146" s="155"/>
      <c r="N146" s="155"/>
      <c r="O146" s="156" t="s">
        <v>144</v>
      </c>
      <c r="P146" s="144" t="s">
        <v>133</v>
      </c>
      <c r="Q146" s="145"/>
      <c r="R146" s="123"/>
      <c r="S146" s="173" t="s">
        <v>145</v>
      </c>
      <c r="T146" s="178" t="s">
        <v>146</v>
      </c>
      <c r="U146" s="38"/>
      <c r="V146" s="42"/>
      <c r="W146" s="31"/>
    </row>
    <row r="147" spans="1:23" ht="15.75" x14ac:dyDescent="0.3">
      <c r="A147" s="37"/>
      <c r="B147" s="38"/>
      <c r="C147" s="109"/>
      <c r="D147" s="109"/>
      <c r="E147" s="109"/>
      <c r="F147" s="170"/>
      <c r="G147" s="170"/>
      <c r="H147" s="170"/>
      <c r="I147" s="170"/>
      <c r="J147" s="170"/>
      <c r="K147" s="155"/>
      <c r="L147" s="155"/>
      <c r="M147" s="155"/>
      <c r="N147" s="155"/>
      <c r="O147" s="156"/>
      <c r="P147" s="68">
        <v>201</v>
      </c>
      <c r="Q147" s="124">
        <v>211</v>
      </c>
      <c r="R147" s="124">
        <v>102</v>
      </c>
      <c r="S147" s="174"/>
      <c r="T147" s="178"/>
      <c r="U147" s="38"/>
      <c r="V147" s="39"/>
    </row>
    <row r="148" spans="1:23" ht="60" x14ac:dyDescent="0.3">
      <c r="A148" s="37"/>
      <c r="B148" s="157" t="s">
        <v>375</v>
      </c>
      <c r="C148" s="157"/>
      <c r="D148" s="157"/>
      <c r="E148" s="157"/>
      <c r="F148" s="157"/>
      <c r="G148" s="157"/>
      <c r="H148" s="157"/>
      <c r="I148" s="157"/>
      <c r="J148" s="157"/>
      <c r="K148" s="157"/>
      <c r="L148" s="157"/>
      <c r="M148" s="157"/>
      <c r="N148" s="158"/>
      <c r="O148" s="156"/>
      <c r="P148" s="125" t="s">
        <v>134</v>
      </c>
      <c r="Q148" s="126" t="s">
        <v>135</v>
      </c>
      <c r="R148" s="122" t="s">
        <v>247</v>
      </c>
      <c r="S148" s="175"/>
      <c r="T148" s="178"/>
      <c r="U148" s="42"/>
      <c r="V148" s="39"/>
    </row>
    <row r="149" spans="1:23" ht="16.5" x14ac:dyDescent="0.3">
      <c r="A149" s="37"/>
      <c r="B149" s="157"/>
      <c r="C149" s="157"/>
      <c r="D149" s="157"/>
      <c r="E149" s="157"/>
      <c r="F149" s="157"/>
      <c r="G149" s="157"/>
      <c r="H149" s="157"/>
      <c r="I149" s="157"/>
      <c r="J149" s="157"/>
      <c r="K149" s="157"/>
      <c r="L149" s="157"/>
      <c r="M149" s="157"/>
      <c r="N149" s="158"/>
      <c r="O149" s="130">
        <f>P142+P101+P40</f>
        <v>360436.22000000026</v>
      </c>
      <c r="P149" s="110">
        <f>Q142+Q101+Q40</f>
        <v>16060.859999999997</v>
      </c>
      <c r="Q149" s="111">
        <f>S142+S101+S40</f>
        <v>5325.34</v>
      </c>
      <c r="R149" s="111">
        <f>R101+R40</f>
        <v>7591.7999999999993</v>
      </c>
      <c r="S149" s="111">
        <f>SUM(P149:R149)</f>
        <v>28977.999999999996</v>
      </c>
      <c r="T149" s="127">
        <f>U142+U101+U40</f>
        <v>331458.21999999997</v>
      </c>
      <c r="U149" s="42"/>
      <c r="V149" s="39"/>
    </row>
    <row r="150" spans="1:23" ht="15.75" x14ac:dyDescent="0.3">
      <c r="A150" s="37"/>
      <c r="B150" s="38"/>
      <c r="C150" s="38"/>
      <c r="D150" s="39"/>
      <c r="E150" s="39"/>
      <c r="F150" s="38"/>
      <c r="G150" s="39"/>
      <c r="H150" s="38"/>
      <c r="I150" s="38"/>
      <c r="J150" s="38"/>
      <c r="K150" s="112"/>
      <c r="L150" s="39"/>
      <c r="M150" s="39"/>
      <c r="N150" s="41"/>
      <c r="O150" s="116"/>
      <c r="P150" s="38"/>
      <c r="Q150" s="38"/>
      <c r="R150" s="38"/>
      <c r="S150" s="38"/>
      <c r="T150" s="38"/>
      <c r="U150" s="38"/>
      <c r="V150" s="39"/>
    </row>
    <row r="151" spans="1:23" ht="15.75" x14ac:dyDescent="0.3">
      <c r="A151" s="37"/>
      <c r="B151" s="38"/>
      <c r="C151" s="38"/>
      <c r="D151" s="39"/>
      <c r="E151" s="39"/>
      <c r="F151" s="38"/>
      <c r="G151" s="39"/>
      <c r="H151" s="38"/>
      <c r="I151" s="38"/>
      <c r="J151" s="38"/>
      <c r="K151" s="112"/>
      <c r="L151" s="39"/>
      <c r="M151" s="39"/>
      <c r="N151" s="41"/>
      <c r="O151" s="38"/>
      <c r="P151" s="38"/>
      <c r="Q151" s="38"/>
      <c r="R151" s="38"/>
      <c r="S151" s="38"/>
      <c r="T151" s="116"/>
      <c r="U151" s="38"/>
      <c r="V151" s="39"/>
    </row>
    <row r="152" spans="1:23" ht="15.75" x14ac:dyDescent="0.3">
      <c r="A152" s="37"/>
      <c r="B152" s="38"/>
      <c r="C152" s="38"/>
      <c r="D152" s="39"/>
      <c r="E152" s="39"/>
      <c r="F152" s="38"/>
      <c r="G152" s="39"/>
      <c r="H152" s="38"/>
      <c r="I152" s="38"/>
      <c r="J152" s="38"/>
      <c r="K152" s="112"/>
      <c r="L152" s="39"/>
      <c r="M152" s="39"/>
      <c r="N152" s="41"/>
      <c r="O152" s="38"/>
      <c r="P152" s="38"/>
      <c r="Q152" s="38"/>
      <c r="R152" s="38"/>
      <c r="S152" s="38"/>
      <c r="T152" s="38"/>
      <c r="U152" s="38"/>
      <c r="V152" s="39"/>
    </row>
    <row r="153" spans="1:23" ht="15.75" x14ac:dyDescent="0.3">
      <c r="A153" s="37"/>
      <c r="B153" s="38"/>
      <c r="C153" s="38"/>
      <c r="D153" s="39"/>
      <c r="E153" s="39"/>
      <c r="F153" s="38"/>
      <c r="G153" s="39"/>
      <c r="H153" s="38"/>
      <c r="I153" s="38"/>
      <c r="J153" s="38"/>
      <c r="K153" s="112"/>
      <c r="L153" s="39"/>
      <c r="M153" s="39"/>
      <c r="N153" s="41"/>
      <c r="O153" s="38"/>
      <c r="P153" s="38"/>
      <c r="Q153" s="38"/>
      <c r="R153" s="38"/>
      <c r="S153" s="38"/>
      <c r="T153" s="38"/>
      <c r="U153" s="38"/>
      <c r="V153" s="39"/>
    </row>
    <row r="154" spans="1:23" ht="15.75" x14ac:dyDescent="0.3">
      <c r="A154" s="37"/>
      <c r="B154" s="38"/>
      <c r="C154" s="38"/>
      <c r="D154" s="39"/>
      <c r="E154" s="39"/>
      <c r="F154" s="38"/>
      <c r="G154" s="39"/>
      <c r="H154" s="38"/>
      <c r="I154" s="38"/>
      <c r="J154" s="38"/>
      <c r="K154" s="39"/>
      <c r="L154" s="39"/>
      <c r="M154" s="39"/>
      <c r="N154" s="41"/>
      <c r="O154" s="113"/>
      <c r="P154" s="113"/>
      <c r="Q154" s="114"/>
      <c r="R154" s="38"/>
      <c r="S154" s="38"/>
      <c r="T154" s="38"/>
      <c r="U154" s="38"/>
      <c r="V154" s="39"/>
    </row>
    <row r="155" spans="1:23" ht="15.75" x14ac:dyDescent="0.3">
      <c r="A155" s="37"/>
      <c r="B155" s="38"/>
      <c r="C155" s="38"/>
      <c r="D155" s="39"/>
      <c r="E155" s="39"/>
      <c r="F155" s="115" t="s">
        <v>149</v>
      </c>
      <c r="G155" s="39"/>
      <c r="H155" s="38"/>
      <c r="I155" s="38"/>
      <c r="J155" s="38"/>
      <c r="K155" s="39"/>
      <c r="L155" s="39"/>
      <c r="M155" s="39"/>
      <c r="N155" s="115" t="s">
        <v>151</v>
      </c>
      <c r="O155" s="146"/>
      <c r="P155" s="146"/>
      <c r="Q155" s="146"/>
      <c r="R155" s="38"/>
      <c r="S155" s="38"/>
      <c r="T155" s="116"/>
      <c r="U155" s="38"/>
      <c r="V155" s="39"/>
    </row>
    <row r="156" spans="1:23" ht="18" x14ac:dyDescent="0.35">
      <c r="A156" s="37"/>
      <c r="B156" s="38"/>
      <c r="C156" s="38"/>
      <c r="D156" s="39"/>
      <c r="E156" s="39"/>
      <c r="F156" s="38"/>
      <c r="G156" s="137" t="s">
        <v>233</v>
      </c>
      <c r="H156" s="137"/>
      <c r="I156" s="36"/>
      <c r="J156" s="36"/>
      <c r="K156" s="128"/>
      <c r="L156" s="128"/>
      <c r="M156" s="128"/>
      <c r="N156" s="129"/>
      <c r="O156" s="137" t="s">
        <v>236</v>
      </c>
      <c r="P156" s="137"/>
      <c r="Q156" s="137"/>
      <c r="R156" s="38"/>
      <c r="S156" s="38"/>
      <c r="T156" s="38"/>
      <c r="U156" s="38"/>
      <c r="V156" s="39"/>
    </row>
    <row r="157" spans="1:23" ht="18" x14ac:dyDescent="0.35">
      <c r="A157" s="37"/>
      <c r="B157" s="38"/>
      <c r="C157" s="38"/>
      <c r="D157" s="39"/>
      <c r="E157" s="39"/>
      <c r="F157" s="38"/>
      <c r="G157" s="138" t="s">
        <v>225</v>
      </c>
      <c r="H157" s="138"/>
      <c r="I157" s="36"/>
      <c r="J157" s="36"/>
      <c r="K157" s="128"/>
      <c r="L157" s="128"/>
      <c r="M157" s="128"/>
      <c r="N157" s="129"/>
      <c r="O157" s="138" t="s">
        <v>237</v>
      </c>
      <c r="P157" s="138"/>
      <c r="Q157" s="138"/>
      <c r="R157" s="38"/>
      <c r="S157" s="38"/>
      <c r="T157" s="116"/>
      <c r="U157" s="38"/>
      <c r="V157" s="39"/>
    </row>
    <row r="158" spans="1:23" ht="18" x14ac:dyDescent="0.35">
      <c r="A158" s="37"/>
      <c r="B158" s="38"/>
      <c r="C158" s="38"/>
      <c r="D158" s="39"/>
      <c r="E158" s="39"/>
      <c r="F158" s="38"/>
      <c r="G158" s="138" t="s">
        <v>150</v>
      </c>
      <c r="H158" s="138"/>
      <c r="I158" s="36"/>
      <c r="J158" s="36"/>
      <c r="K158" s="128"/>
      <c r="L158" s="128"/>
      <c r="M158" s="128"/>
      <c r="N158" s="129"/>
      <c r="O158" s="138" t="s">
        <v>150</v>
      </c>
      <c r="P158" s="138"/>
      <c r="Q158" s="138"/>
      <c r="R158" s="41"/>
      <c r="S158" s="38"/>
      <c r="T158" s="38"/>
      <c r="U158" s="38"/>
      <c r="V158" s="39"/>
    </row>
    <row r="159" spans="1:23" ht="15.75" x14ac:dyDescent="0.3">
      <c r="A159" s="37"/>
      <c r="B159" s="38"/>
      <c r="C159" s="38"/>
      <c r="D159" s="39"/>
      <c r="E159" s="39"/>
      <c r="F159" s="117"/>
      <c r="G159" s="168"/>
      <c r="H159" s="168"/>
      <c r="I159" s="118"/>
      <c r="J159" s="119"/>
      <c r="K159" s="117"/>
      <c r="L159" s="117"/>
      <c r="M159" s="117"/>
      <c r="N159" s="120"/>
      <c r="O159" s="168"/>
      <c r="P159" s="168"/>
      <c r="Q159" s="168"/>
      <c r="R159" s="118"/>
      <c r="S159" s="38"/>
      <c r="T159" s="38"/>
      <c r="U159" s="38"/>
      <c r="V159" s="39"/>
    </row>
    <row r="160" spans="1:23" x14ac:dyDescent="0.25">
      <c r="F160" s="34"/>
      <c r="G160" s="167"/>
      <c r="H160" s="167"/>
      <c r="I160" s="34"/>
      <c r="J160" s="33"/>
      <c r="K160" s="34"/>
      <c r="L160" s="34"/>
      <c r="M160" s="34"/>
      <c r="N160" s="35"/>
      <c r="O160" s="167"/>
      <c r="P160" s="167"/>
      <c r="Q160" s="167"/>
      <c r="R160" s="34"/>
    </row>
    <row r="161" spans="6:18" x14ac:dyDescent="0.25">
      <c r="F161" s="26"/>
      <c r="G161" s="166"/>
      <c r="H161" s="166"/>
      <c r="I161" s="26"/>
      <c r="J161" s="25"/>
      <c r="K161" s="26"/>
      <c r="L161" s="26"/>
      <c r="M161" s="30"/>
      <c r="N161" s="27"/>
      <c r="O161" s="166"/>
      <c r="P161" s="166"/>
      <c r="Q161" s="166"/>
      <c r="R161" s="32"/>
    </row>
    <row r="166" spans="6:18" x14ac:dyDescent="0.25">
      <c r="P166" s="3">
        <f>1965-2021</f>
        <v>-56</v>
      </c>
    </row>
  </sheetData>
  <sheetProtection sheet="1" formatCells="0" formatColumns="0" formatRows="0" insertColumns="0" insertRows="0" insertHyperlinks="0" deleteColumns="0" deleteRows="0" sort="0" autoFilter="0" pivotTables="0"/>
  <mergeCells count="88">
    <mergeCell ref="S146:S148"/>
    <mergeCell ref="Q43:S43"/>
    <mergeCell ref="Q104:S104"/>
    <mergeCell ref="W15:W17"/>
    <mergeCell ref="T146:T148"/>
    <mergeCell ref="A42:U42"/>
    <mergeCell ref="C103:T103"/>
    <mergeCell ref="F147:J147"/>
    <mergeCell ref="A145:J146"/>
    <mergeCell ref="V41:V43"/>
    <mergeCell ref="T104:T106"/>
    <mergeCell ref="U104:U106"/>
    <mergeCell ref="V101:V103"/>
    <mergeCell ref="T43:T45"/>
    <mergeCell ref="U43:U45"/>
    <mergeCell ref="P15:P17"/>
    <mergeCell ref="C11:V11"/>
    <mergeCell ref="C12:V12"/>
    <mergeCell ref="C9:V9"/>
    <mergeCell ref="C10:V10"/>
    <mergeCell ref="U15:U17"/>
    <mergeCell ref="J15:J17"/>
    <mergeCell ref="N15:N16"/>
    <mergeCell ref="K15:K17"/>
    <mergeCell ref="C14:V14"/>
    <mergeCell ref="T15:T17"/>
    <mergeCell ref="C15:C17"/>
    <mergeCell ref="F15:F17"/>
    <mergeCell ref="G15:G17"/>
    <mergeCell ref="V15:V17"/>
    <mergeCell ref="H15:H17"/>
    <mergeCell ref="Q15:S15"/>
    <mergeCell ref="G161:H161"/>
    <mergeCell ref="O161:Q161"/>
    <mergeCell ref="O160:Q160"/>
    <mergeCell ref="O159:Q159"/>
    <mergeCell ref="I104:I106"/>
    <mergeCell ref="G159:H159"/>
    <mergeCell ref="C142:K142"/>
    <mergeCell ref="K146:K147"/>
    <mergeCell ref="L146:L147"/>
    <mergeCell ref="P104:P106"/>
    <mergeCell ref="D104:D106"/>
    <mergeCell ref="G160:H160"/>
    <mergeCell ref="G156:H156"/>
    <mergeCell ref="G157:H157"/>
    <mergeCell ref="G158:H158"/>
    <mergeCell ref="L15:L17"/>
    <mergeCell ref="O15:O16"/>
    <mergeCell ref="N43:N44"/>
    <mergeCell ref="M43:M44"/>
    <mergeCell ref="M15:M16"/>
    <mergeCell ref="I15:I17"/>
    <mergeCell ref="H104:H106"/>
    <mergeCell ref="J104:J106"/>
    <mergeCell ref="C40:K40"/>
    <mergeCell ref="D15:D17"/>
    <mergeCell ref="C43:C45"/>
    <mergeCell ref="D43:D45"/>
    <mergeCell ref="F43:F45"/>
    <mergeCell ref="C104:C106"/>
    <mergeCell ref="I43:I45"/>
    <mergeCell ref="H43:H45"/>
    <mergeCell ref="J43:J45"/>
    <mergeCell ref="C101:K101"/>
    <mergeCell ref="M146:M147"/>
    <mergeCell ref="N146:N147"/>
    <mergeCell ref="O146:O148"/>
    <mergeCell ref="B148:N149"/>
    <mergeCell ref="L104:L106"/>
    <mergeCell ref="F104:F106"/>
    <mergeCell ref="G104:G106"/>
    <mergeCell ref="E43:E45"/>
    <mergeCell ref="E104:E106"/>
    <mergeCell ref="O156:Q156"/>
    <mergeCell ref="O157:Q157"/>
    <mergeCell ref="O158:Q158"/>
    <mergeCell ref="P43:P45"/>
    <mergeCell ref="O43:O44"/>
    <mergeCell ref="O104:O105"/>
    <mergeCell ref="P146:Q146"/>
    <mergeCell ref="O155:Q155"/>
    <mergeCell ref="G43:G45"/>
    <mergeCell ref="L43:L45"/>
    <mergeCell ref="K43:K45"/>
    <mergeCell ref="K104:K106"/>
    <mergeCell ref="N104:N105"/>
    <mergeCell ref="M104:M105"/>
  </mergeCells>
  <conditionalFormatting sqref="V136">
    <cfRule type="duplicateValues" dxfId="0" priority="17"/>
  </conditionalFormatting>
  <printOptions horizontalCentered="1"/>
  <pageMargins left="0.23622047244094491" right="0.23622047244094491" top="0.74803149606299213" bottom="0.74803149606299213" header="0.31496062992125984" footer="0.31496062992125984"/>
  <pageSetup scale="4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W1"/>
  <sheetViews>
    <sheetView topLeftCell="E1" workbookViewId="0">
      <selection activeCell="O1" sqref="O1"/>
    </sheetView>
  </sheetViews>
  <sheetFormatPr baseColWidth="10" defaultRowHeight="15" x14ac:dyDescent="0.25"/>
  <sheetData>
    <row r="1" spans="3:23" s="3" customFormat="1" x14ac:dyDescent="0.25">
      <c r="C1" s="4">
        <v>68</v>
      </c>
      <c r="D1" s="13">
        <v>1273190</v>
      </c>
      <c r="E1" s="11" t="s">
        <v>10</v>
      </c>
      <c r="F1" s="12" t="s">
        <v>96</v>
      </c>
      <c r="G1" s="14" t="s">
        <v>46</v>
      </c>
      <c r="H1" s="24">
        <v>42736</v>
      </c>
      <c r="I1" s="14">
        <v>9901100967</v>
      </c>
      <c r="J1" s="14">
        <v>1273190</v>
      </c>
      <c r="K1" s="14" t="s">
        <v>147</v>
      </c>
      <c r="L1" s="10">
        <v>71.400000000000006</v>
      </c>
      <c r="M1" s="18">
        <v>17</v>
      </c>
      <c r="N1" s="13">
        <f>ROUND(570.62*17/30,2)</f>
        <v>323.35000000000002</v>
      </c>
      <c r="O1" s="2">
        <f>+L1*M1</f>
        <v>1213.8000000000002</v>
      </c>
      <c r="P1" s="5">
        <f>ROUND(250*17/30,2)</f>
        <v>141.66999999999999</v>
      </c>
      <c r="Q1" s="21">
        <f>+N1+O1+P1</f>
        <v>1678.8200000000002</v>
      </c>
      <c r="R1" s="20">
        <f>ROUND((N1+O1)*4.83%,2)</f>
        <v>74.239999999999995</v>
      </c>
      <c r="S1" s="20"/>
      <c r="T1" s="20">
        <f>+R1+S1</f>
        <v>74.239999999999995</v>
      </c>
      <c r="U1" s="19">
        <f>ROUND(Q1-T1,2)</f>
        <v>1604.58</v>
      </c>
      <c r="V1" s="16">
        <v>3164003073</v>
      </c>
      <c r="W1" s="22" t="s">
        <v>185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NOMINA 031</vt:lpstr>
      <vt:lpstr>Hoja1</vt:lpstr>
      <vt:lpstr>'NOMINA 031'!Área_de_impresión</vt:lpstr>
      <vt:lpstr>'NOMINA 031'!Títulos_a_imprimir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Loida Rebeca Vasquez</dc:creator>
  <cp:lastModifiedBy>Loida Rebeca Vasquez</cp:lastModifiedBy>
  <cp:lastPrinted>2022-04-19T16:57:56Z</cp:lastPrinted>
  <dcterms:created xsi:type="dcterms:W3CDTF">2019-01-22T22:49:45Z</dcterms:created>
  <dcterms:modified xsi:type="dcterms:W3CDTF">2022-05-06T17:57:43Z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821ca1fb-8b23-494e-9203-f0030ac093c8</vt:lpwstr>
  </property>
</Properties>
</file>