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febrero\"/>
    </mc:Choice>
  </mc:AlternateContent>
  <bookViews>
    <workbookView xWindow="0" yWindow="0" windowWidth="28800" windowHeight="11730"/>
  </bookViews>
  <sheets>
    <sheet name="NOMINA 031" sheetId="1" r:id="rId1"/>
    <sheet name="Hoja1" sheetId="2" r:id="rId2"/>
  </sheets>
  <definedNames>
    <definedName name="_xlnm.Print_Area" localSheetId="0">'NOMINA 031'!$B$1:$X$152</definedName>
    <definedName name="_xlnm.Print_Titles" localSheetId="0">'NOMINA 031'!$1:$6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0" i="1" l="1"/>
  <c r="P143" i="1" l="1"/>
  <c r="V34" i="1"/>
  <c r="O19" i="1"/>
  <c r="V94" i="1"/>
  <c r="U94" i="1"/>
  <c r="R136" i="1"/>
  <c r="O135" i="1"/>
  <c r="N34" i="1"/>
  <c r="O33" i="1"/>
  <c r="R143" i="1" l="1"/>
  <c r="O28" i="1" l="1"/>
  <c r="Q28" i="1" s="1"/>
  <c r="R28" i="1" l="1"/>
  <c r="U28" i="1" s="1"/>
  <c r="V28" i="1" s="1"/>
  <c r="Q135" i="1"/>
  <c r="U135" i="1"/>
  <c r="O11" i="1"/>
  <c r="O12" i="1"/>
  <c r="Q12" i="1" s="1"/>
  <c r="V12" i="1" s="1"/>
  <c r="R12" i="1"/>
  <c r="U12" i="1" s="1"/>
  <c r="O13" i="1"/>
  <c r="Q13" i="1" s="1"/>
  <c r="O14" i="1"/>
  <c r="Q14" i="1"/>
  <c r="R14" i="1"/>
  <c r="U14" i="1" s="1"/>
  <c r="O15" i="1"/>
  <c r="Q15" i="1"/>
  <c r="R15" i="1"/>
  <c r="U15" i="1" s="1"/>
  <c r="V15" i="1" s="1"/>
  <c r="O16" i="1"/>
  <c r="Q16" i="1"/>
  <c r="R16" i="1"/>
  <c r="U16" i="1" s="1"/>
  <c r="O17" i="1"/>
  <c r="Q17" i="1" s="1"/>
  <c r="O18" i="1"/>
  <c r="Q18" i="1"/>
  <c r="R18" i="1"/>
  <c r="U18" i="1" s="1"/>
  <c r="Q19" i="1"/>
  <c r="U19" i="1"/>
  <c r="O20" i="1"/>
  <c r="Q20" i="1"/>
  <c r="R20" i="1"/>
  <c r="U20" i="1" s="1"/>
  <c r="O21" i="1"/>
  <c r="Q21" i="1"/>
  <c r="R21" i="1"/>
  <c r="U21" i="1" s="1"/>
  <c r="O22" i="1"/>
  <c r="Q22" i="1" s="1"/>
  <c r="O23" i="1"/>
  <c r="Q23" i="1" s="1"/>
  <c r="O24" i="1"/>
  <c r="R24" i="1" s="1"/>
  <c r="U24" i="1" s="1"/>
  <c r="Q24" i="1"/>
  <c r="V24" i="1" s="1"/>
  <c r="O25" i="1"/>
  <c r="Q25" i="1" s="1"/>
  <c r="R25" i="1"/>
  <c r="U25" i="1" s="1"/>
  <c r="O26" i="1"/>
  <c r="R26" i="1" s="1"/>
  <c r="U26" i="1" s="1"/>
  <c r="Q26" i="1"/>
  <c r="V26" i="1" s="1"/>
  <c r="O27" i="1"/>
  <c r="Q27" i="1"/>
  <c r="R27" i="1"/>
  <c r="U27" i="1" s="1"/>
  <c r="O29" i="1"/>
  <c r="Q29" i="1"/>
  <c r="R29" i="1"/>
  <c r="U29" i="1" s="1"/>
  <c r="O30" i="1"/>
  <c r="Q30" i="1" s="1"/>
  <c r="R30" i="1"/>
  <c r="U30" i="1" s="1"/>
  <c r="O31" i="1"/>
  <c r="Q31" i="1" s="1"/>
  <c r="O32" i="1"/>
  <c r="Q32" i="1" s="1"/>
  <c r="Q33" i="1"/>
  <c r="R33" i="1"/>
  <c r="U33" i="1" s="1"/>
  <c r="U89" i="1"/>
  <c r="Q117" i="1"/>
  <c r="Q121" i="1"/>
  <c r="Q116" i="1"/>
  <c r="O114" i="1"/>
  <c r="Q114" i="1" s="1"/>
  <c r="O115" i="1"/>
  <c r="R115" i="1" s="1"/>
  <c r="U115" i="1" s="1"/>
  <c r="O116" i="1"/>
  <c r="R116" i="1" s="1"/>
  <c r="U116" i="1" s="1"/>
  <c r="O117" i="1"/>
  <c r="R117" i="1" s="1"/>
  <c r="U117" i="1" s="1"/>
  <c r="O118" i="1"/>
  <c r="R118" i="1" s="1"/>
  <c r="U118" i="1" s="1"/>
  <c r="O119" i="1"/>
  <c r="R119" i="1" s="1"/>
  <c r="U119" i="1" s="1"/>
  <c r="O120" i="1"/>
  <c r="R120" i="1" s="1"/>
  <c r="U120" i="1" s="1"/>
  <c r="V120" i="1" s="1"/>
  <c r="O121" i="1"/>
  <c r="R121" i="1" s="1"/>
  <c r="U121" i="1" s="1"/>
  <c r="O122" i="1"/>
  <c r="Q122" i="1" s="1"/>
  <c r="O123" i="1"/>
  <c r="R123" i="1" s="1"/>
  <c r="U123" i="1" s="1"/>
  <c r="O124" i="1"/>
  <c r="R124" i="1" s="1"/>
  <c r="U124" i="1" s="1"/>
  <c r="R73" i="1"/>
  <c r="U73" i="1" s="1"/>
  <c r="R81" i="1"/>
  <c r="U81" i="1" s="1"/>
  <c r="Q89" i="1"/>
  <c r="R77" i="1"/>
  <c r="U77" i="1" s="1"/>
  <c r="R79" i="1"/>
  <c r="U79" i="1" s="1"/>
  <c r="R87" i="1"/>
  <c r="U87" i="1" s="1"/>
  <c r="Q79" i="1"/>
  <c r="Q85" i="1"/>
  <c r="Q87" i="1"/>
  <c r="O73" i="1"/>
  <c r="O74" i="1"/>
  <c r="R74" i="1" s="1"/>
  <c r="U74" i="1" s="1"/>
  <c r="O75" i="1"/>
  <c r="R75" i="1" s="1"/>
  <c r="U75" i="1" s="1"/>
  <c r="O76" i="1"/>
  <c r="R76" i="1" s="1"/>
  <c r="U76" i="1" s="1"/>
  <c r="O77" i="1"/>
  <c r="Q77" i="1" s="1"/>
  <c r="O78" i="1"/>
  <c r="R78" i="1" s="1"/>
  <c r="U78" i="1" s="1"/>
  <c r="O79" i="1"/>
  <c r="O80" i="1"/>
  <c r="R80" i="1" s="1"/>
  <c r="U80" i="1" s="1"/>
  <c r="O81" i="1"/>
  <c r="O82" i="1"/>
  <c r="Q82" i="1" s="1"/>
  <c r="O83" i="1"/>
  <c r="R83" i="1" s="1"/>
  <c r="U83" i="1" s="1"/>
  <c r="O84" i="1"/>
  <c r="R84" i="1" s="1"/>
  <c r="U84" i="1" s="1"/>
  <c r="O85" i="1"/>
  <c r="R85" i="1" s="1"/>
  <c r="U85" i="1" s="1"/>
  <c r="O86" i="1"/>
  <c r="R86" i="1" s="1"/>
  <c r="U86" i="1" s="1"/>
  <c r="O87" i="1"/>
  <c r="O88" i="1"/>
  <c r="R88" i="1" s="1"/>
  <c r="U88" i="1" s="1"/>
  <c r="O89" i="1"/>
  <c r="Q120" i="1"/>
  <c r="Q119" i="1"/>
  <c r="Q76" i="1"/>
  <c r="Q83" i="1"/>
  <c r="Q74" i="1"/>
  <c r="Q81" i="1"/>
  <c r="Q73" i="1"/>
  <c r="Q84" i="1"/>
  <c r="O52" i="1"/>
  <c r="R52" i="1" s="1"/>
  <c r="U52" i="1" s="1"/>
  <c r="N95" i="1"/>
  <c r="N136" i="1"/>
  <c r="O102" i="1"/>
  <c r="Q102" i="1" s="1"/>
  <c r="R102" i="1"/>
  <c r="U102" i="1" s="1"/>
  <c r="T136" i="1"/>
  <c r="T95" i="1"/>
  <c r="T34" i="1"/>
  <c r="O42" i="1"/>
  <c r="R42" i="1"/>
  <c r="U42" i="1" s="1"/>
  <c r="AB15" i="1"/>
  <c r="Q42" i="1"/>
  <c r="O40" i="1"/>
  <c r="O41" i="1"/>
  <c r="R41" i="1"/>
  <c r="U41" i="1" s="1"/>
  <c r="O43" i="1"/>
  <c r="R43" i="1" s="1"/>
  <c r="U43" i="1" s="1"/>
  <c r="O44" i="1"/>
  <c r="R44" i="1" s="1"/>
  <c r="U44" i="1" s="1"/>
  <c r="O45" i="1"/>
  <c r="R45" i="1"/>
  <c r="U45" i="1" s="1"/>
  <c r="O46" i="1"/>
  <c r="O47" i="1"/>
  <c r="Q47" i="1" s="1"/>
  <c r="R47" i="1"/>
  <c r="U47" i="1" s="1"/>
  <c r="O48" i="1"/>
  <c r="R48" i="1"/>
  <c r="U48" i="1"/>
  <c r="O49" i="1"/>
  <c r="Q49" i="1" s="1"/>
  <c r="O50" i="1"/>
  <c r="R50" i="1"/>
  <c r="U50" i="1" s="1"/>
  <c r="O51" i="1"/>
  <c r="R51" i="1" s="1"/>
  <c r="U51" i="1" s="1"/>
  <c r="O53" i="1"/>
  <c r="Q53" i="1" s="1"/>
  <c r="R53" i="1"/>
  <c r="U53" i="1" s="1"/>
  <c r="O54" i="1"/>
  <c r="Q54" i="1" s="1"/>
  <c r="O55" i="1"/>
  <c r="R55" i="1" s="1"/>
  <c r="U55" i="1" s="1"/>
  <c r="O56" i="1"/>
  <c r="Q56" i="1" s="1"/>
  <c r="R56" i="1"/>
  <c r="U56" i="1" s="1"/>
  <c r="O57" i="1"/>
  <c r="O58" i="1"/>
  <c r="Q58" i="1" s="1"/>
  <c r="R58" i="1"/>
  <c r="U58" i="1" s="1"/>
  <c r="O59" i="1"/>
  <c r="R59" i="1"/>
  <c r="U59" i="1" s="1"/>
  <c r="O60" i="1"/>
  <c r="Q60" i="1" s="1"/>
  <c r="O61" i="1"/>
  <c r="R61" i="1"/>
  <c r="U61" i="1" s="1"/>
  <c r="O62" i="1"/>
  <c r="O63" i="1"/>
  <c r="R63" i="1"/>
  <c r="U63" i="1" s="1"/>
  <c r="O64" i="1"/>
  <c r="R64" i="1" s="1"/>
  <c r="U64" i="1" s="1"/>
  <c r="O65" i="1"/>
  <c r="R65" i="1" s="1"/>
  <c r="U65" i="1" s="1"/>
  <c r="O66" i="1"/>
  <c r="R66" i="1" s="1"/>
  <c r="U66" i="1" s="1"/>
  <c r="O67" i="1"/>
  <c r="Q67" i="1" s="1"/>
  <c r="R67" i="1"/>
  <c r="U67" i="1" s="1"/>
  <c r="O68" i="1"/>
  <c r="R68" i="1" s="1"/>
  <c r="U68" i="1" s="1"/>
  <c r="O69" i="1"/>
  <c r="R69" i="1" s="1"/>
  <c r="U69" i="1" s="1"/>
  <c r="O70" i="1"/>
  <c r="R70" i="1" s="1"/>
  <c r="U70" i="1" s="1"/>
  <c r="O71" i="1"/>
  <c r="R71" i="1"/>
  <c r="U71" i="1" s="1"/>
  <c r="O72" i="1"/>
  <c r="R72" i="1"/>
  <c r="U72" i="1" s="1"/>
  <c r="O90" i="1"/>
  <c r="O91" i="1"/>
  <c r="Q91" i="1" s="1"/>
  <c r="O92" i="1"/>
  <c r="Q92" i="1" s="1"/>
  <c r="V92" i="1" s="1"/>
  <c r="R92" i="1"/>
  <c r="U92" i="1" s="1"/>
  <c r="O93" i="1"/>
  <c r="R93" i="1"/>
  <c r="U93" i="1" s="1"/>
  <c r="O94" i="1"/>
  <c r="R94" i="1" s="1"/>
  <c r="O101" i="1"/>
  <c r="Q101" i="1" s="1"/>
  <c r="O103" i="1"/>
  <c r="Q103" i="1" s="1"/>
  <c r="O104" i="1"/>
  <c r="R104" i="1" s="1"/>
  <c r="U104" i="1" s="1"/>
  <c r="O105" i="1"/>
  <c r="R105" i="1" s="1"/>
  <c r="U105" i="1" s="1"/>
  <c r="O106" i="1"/>
  <c r="R106" i="1"/>
  <c r="U106" i="1" s="1"/>
  <c r="O107" i="1"/>
  <c r="O108" i="1"/>
  <c r="R108" i="1" s="1"/>
  <c r="U108" i="1" s="1"/>
  <c r="O109" i="1"/>
  <c r="Q109" i="1" s="1"/>
  <c r="O110" i="1"/>
  <c r="O111" i="1"/>
  <c r="R111" i="1" s="1"/>
  <c r="U111" i="1" s="1"/>
  <c r="O112" i="1"/>
  <c r="R112" i="1"/>
  <c r="U112" i="1" s="1"/>
  <c r="O113" i="1"/>
  <c r="O126" i="1"/>
  <c r="Q126" i="1" s="1"/>
  <c r="O127" i="1"/>
  <c r="Q127" i="1" s="1"/>
  <c r="R127" i="1"/>
  <c r="U127" i="1" s="1"/>
  <c r="O128" i="1"/>
  <c r="O129" i="1"/>
  <c r="Q129" i="1" s="1"/>
  <c r="R129" i="1"/>
  <c r="U129" i="1" s="1"/>
  <c r="O130" i="1"/>
  <c r="R130" i="1" s="1"/>
  <c r="U130" i="1" s="1"/>
  <c r="O131" i="1"/>
  <c r="O132" i="1"/>
  <c r="R132" i="1"/>
  <c r="U132" i="1"/>
  <c r="O133" i="1"/>
  <c r="R133" i="1"/>
  <c r="U133" i="1" s="1"/>
  <c r="O134" i="1"/>
  <c r="Q134" i="1" s="1"/>
  <c r="O125" i="1"/>
  <c r="R125" i="1" s="1"/>
  <c r="U125" i="1" s="1"/>
  <c r="P1" i="2"/>
  <c r="N1" i="2"/>
  <c r="O1" i="2"/>
  <c r="Q1" i="2"/>
  <c r="R1" i="2"/>
  <c r="T1" i="2"/>
  <c r="U1" i="2"/>
  <c r="P136" i="1"/>
  <c r="M136" i="1"/>
  <c r="P95" i="1"/>
  <c r="M95" i="1"/>
  <c r="P34" i="1"/>
  <c r="M34" i="1"/>
  <c r="Q131" i="1"/>
  <c r="R131" i="1"/>
  <c r="U131" i="1" s="1"/>
  <c r="Q113" i="1"/>
  <c r="R113" i="1"/>
  <c r="U113" i="1"/>
  <c r="Q107" i="1"/>
  <c r="R107" i="1"/>
  <c r="U107" i="1" s="1"/>
  <c r="Q128" i="1"/>
  <c r="R128" i="1"/>
  <c r="U128" i="1" s="1"/>
  <c r="V128" i="1" s="1"/>
  <c r="Q110" i="1"/>
  <c r="R110" i="1"/>
  <c r="U110" i="1" s="1"/>
  <c r="R126" i="1"/>
  <c r="U126" i="1" s="1"/>
  <c r="Q108" i="1"/>
  <c r="V108" i="1" s="1"/>
  <c r="R89" i="1"/>
  <c r="Q65" i="1"/>
  <c r="Q57" i="1"/>
  <c r="V57" i="1" s="1"/>
  <c r="R57" i="1"/>
  <c r="U57" i="1" s="1"/>
  <c r="Q69" i="1"/>
  <c r="Q62" i="1"/>
  <c r="R62" i="1"/>
  <c r="U62" i="1" s="1"/>
  <c r="R54" i="1"/>
  <c r="U54" i="1" s="1"/>
  <c r="Q46" i="1"/>
  <c r="R46" i="1"/>
  <c r="U46" i="1"/>
  <c r="V46" i="1" s="1"/>
  <c r="Q68" i="1"/>
  <c r="V68" i="1" s="1"/>
  <c r="Q90" i="1"/>
  <c r="R90" i="1"/>
  <c r="U90" i="1" s="1"/>
  <c r="Q106" i="1"/>
  <c r="Q132" i="1"/>
  <c r="V132" i="1" s="1"/>
  <c r="Q50" i="1"/>
  <c r="Q44" i="1"/>
  <c r="Q133" i="1"/>
  <c r="V133" i="1" s="1"/>
  <c r="Q51" i="1"/>
  <c r="Q59" i="1"/>
  <c r="Q66" i="1"/>
  <c r="Q41" i="1"/>
  <c r="Q71" i="1"/>
  <c r="V71" i="1" s="1"/>
  <c r="Q104" i="1"/>
  <c r="V104" i="1" s="1"/>
  <c r="Q70" i="1"/>
  <c r="Q63" i="1"/>
  <c r="Q55" i="1"/>
  <c r="Q112" i="1"/>
  <c r="Q125" i="1"/>
  <c r="Q93" i="1"/>
  <c r="V93" i="1" s="1"/>
  <c r="Q45" i="1"/>
  <c r="Q72" i="1"/>
  <c r="Q64" i="1"/>
  <c r="Q61" i="1"/>
  <c r="Q48" i="1"/>
  <c r="V48" i="1" s="1"/>
  <c r="V19" i="1" l="1"/>
  <c r="V76" i="1"/>
  <c r="V131" i="1"/>
  <c r="V135" i="1"/>
  <c r="V113" i="1"/>
  <c r="V121" i="1"/>
  <c r="V106" i="1"/>
  <c r="V119" i="1"/>
  <c r="V112" i="1"/>
  <c r="V116" i="1"/>
  <c r="V129" i="1"/>
  <c r="V117" i="1"/>
  <c r="V107" i="1"/>
  <c r="V102" i="1"/>
  <c r="V127" i="1"/>
  <c r="V125" i="1"/>
  <c r="V126" i="1"/>
  <c r="V114" i="1"/>
  <c r="V110" i="1"/>
  <c r="R103" i="1"/>
  <c r="U103" i="1" s="1"/>
  <c r="V103" i="1" s="1"/>
  <c r="Q118" i="1"/>
  <c r="V118" i="1" s="1"/>
  <c r="Q124" i="1"/>
  <c r="V124" i="1" s="1"/>
  <c r="Q123" i="1"/>
  <c r="V123" i="1" s="1"/>
  <c r="R122" i="1"/>
  <c r="U122" i="1" s="1"/>
  <c r="V122" i="1" s="1"/>
  <c r="R114" i="1"/>
  <c r="U114" i="1" s="1"/>
  <c r="Q130" i="1"/>
  <c r="V130" i="1" s="1"/>
  <c r="R109" i="1"/>
  <c r="U109" i="1" s="1"/>
  <c r="V109" i="1" s="1"/>
  <c r="R134" i="1"/>
  <c r="U134" i="1" s="1"/>
  <c r="V134" i="1" s="1"/>
  <c r="O136" i="1"/>
  <c r="Q111" i="1"/>
  <c r="V111" i="1" s="1"/>
  <c r="Q115" i="1"/>
  <c r="V115" i="1" s="1"/>
  <c r="Q105" i="1"/>
  <c r="V105" i="1" s="1"/>
  <c r="R101" i="1"/>
  <c r="V45" i="1"/>
  <c r="V56" i="1"/>
  <c r="V42" i="1"/>
  <c r="V89" i="1"/>
  <c r="V50" i="1"/>
  <c r="V61" i="1"/>
  <c r="V54" i="1"/>
  <c r="V81" i="1"/>
  <c r="V74" i="1"/>
  <c r="V85" i="1"/>
  <c r="V59" i="1"/>
  <c r="V83" i="1"/>
  <c r="V79" i="1"/>
  <c r="V73" i="1"/>
  <c r="V64" i="1"/>
  <c r="V55" i="1"/>
  <c r="V66" i="1"/>
  <c r="V77" i="1"/>
  <c r="V63" i="1"/>
  <c r="V62" i="1"/>
  <c r="V67" i="1"/>
  <c r="V53" i="1"/>
  <c r="V47" i="1"/>
  <c r="V70" i="1"/>
  <c r="V69" i="1"/>
  <c r="V44" i="1"/>
  <c r="V84" i="1"/>
  <c r="V58" i="1"/>
  <c r="V51" i="1"/>
  <c r="V72" i="1"/>
  <c r="V41" i="1"/>
  <c r="V65" i="1"/>
  <c r="V87" i="1"/>
  <c r="V90" i="1"/>
  <c r="R49" i="1"/>
  <c r="U49" i="1" s="1"/>
  <c r="V49" i="1" s="1"/>
  <c r="R60" i="1"/>
  <c r="U60" i="1" s="1"/>
  <c r="V60" i="1" s="1"/>
  <c r="Q94" i="1"/>
  <c r="Q80" i="1"/>
  <c r="V80" i="1" s="1"/>
  <c r="Q88" i="1"/>
  <c r="V88" i="1" s="1"/>
  <c r="Q78" i="1"/>
  <c r="V78" i="1" s="1"/>
  <c r="R82" i="1"/>
  <c r="U82" i="1" s="1"/>
  <c r="V82" i="1" s="1"/>
  <c r="Q43" i="1"/>
  <c r="V43" i="1" s="1"/>
  <c r="O95" i="1"/>
  <c r="Q86" i="1"/>
  <c r="V86" i="1" s="1"/>
  <c r="Q75" i="1"/>
  <c r="V75" i="1" s="1"/>
  <c r="R91" i="1"/>
  <c r="U91" i="1" s="1"/>
  <c r="V91" i="1" s="1"/>
  <c r="Q52" i="1"/>
  <c r="V52" i="1" s="1"/>
  <c r="R40" i="1"/>
  <c r="Q40" i="1"/>
  <c r="V27" i="1"/>
  <c r="V16" i="1"/>
  <c r="V29" i="1"/>
  <c r="V20" i="1"/>
  <c r="V21" i="1"/>
  <c r="V33" i="1"/>
  <c r="V18" i="1"/>
  <c r="V30" i="1"/>
  <c r="V31" i="1"/>
  <c r="V14" i="1"/>
  <c r="V25" i="1"/>
  <c r="O34" i="1"/>
  <c r="R31" i="1"/>
  <c r="U31" i="1" s="1"/>
  <c r="R22" i="1"/>
  <c r="U22" i="1" s="1"/>
  <c r="V22" i="1" s="1"/>
  <c r="R32" i="1"/>
  <c r="U32" i="1" s="1"/>
  <c r="V32" i="1" s="1"/>
  <c r="R23" i="1"/>
  <c r="U23" i="1" s="1"/>
  <c r="V23" i="1" s="1"/>
  <c r="R17" i="1"/>
  <c r="U17" i="1" s="1"/>
  <c r="V17" i="1" s="1"/>
  <c r="R13" i="1"/>
  <c r="U13" i="1" s="1"/>
  <c r="V13" i="1" s="1"/>
  <c r="R11" i="1"/>
  <c r="Q11" i="1"/>
  <c r="Q136" i="1" l="1"/>
  <c r="U101" i="1"/>
  <c r="U40" i="1"/>
  <c r="U95" i="1" s="1"/>
  <c r="R95" i="1"/>
  <c r="Q95" i="1"/>
  <c r="U11" i="1"/>
  <c r="U34" i="1" s="1"/>
  <c r="R34" i="1"/>
  <c r="Q143" i="1" s="1"/>
  <c r="U136" i="1" l="1"/>
  <c r="V101" i="1"/>
  <c r="V136" i="1" s="1"/>
  <c r="T143" i="1"/>
  <c r="V40" i="1"/>
  <c r="V95" i="1" s="1"/>
  <c r="U143" i="1" s="1"/>
</calcChain>
</file>

<file path=xl/sharedStrings.xml><?xml version="1.0" encoding="utf-8"?>
<sst xmlns="http://schemas.openxmlformats.org/spreadsheetml/2006/main" count="535" uniqueCount="273">
  <si>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</si>
  <si>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</si>
  <si>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</si>
  <si>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</si>
  <si>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</si>
  <si>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</si>
  <si>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Nazario Hernández Osorio</t>
  </si>
  <si>
    <t>Candido Samayoa y Samayoa</t>
  </si>
  <si>
    <t>Axel Augusto Lopez De León</t>
  </si>
  <si>
    <t>Henry Alejandro Ventura Hernandez</t>
  </si>
  <si>
    <t>Jorge Adán Arizandieta García</t>
  </si>
  <si>
    <t>Peón</t>
  </si>
  <si>
    <t>Rutilia Gomez Lopez</t>
  </si>
  <si>
    <t xml:space="preserve">Carlos Alfredo Sandoval 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</si>
  <si>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</si>
  <si>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</si>
  <si>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</si>
  <si>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</si>
  <si>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</si>
  <si>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</si>
  <si>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</si>
  <si>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</si>
  <si>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</si>
  <si>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</si>
  <si>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</si>
  <si>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</si>
  <si>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</si>
  <si>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</si>
  <si>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</si>
  <si>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</si>
  <si>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</si>
  <si>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</si>
  <si>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</si>
  <si>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</si>
  <si>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</si>
  <si>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</si>
  <si>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</si>
  <si>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</si>
  <si>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</si>
  <si>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</si>
  <si>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</si>
  <si>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</si>
  <si>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</si>
  <si>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</si>
  <si>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</si>
  <si>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</si>
  <si>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</si>
  <si>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</si>
  <si>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</si>
  <si>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</si>
  <si>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</si>
  <si>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</si>
  <si>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</si>
  <si>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</si>
  <si>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</si>
  <si>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</si>
  <si>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</si>
  <si>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</si>
  <si>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</si>
  <si>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</si>
  <si>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</si>
  <si>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</si>
  <si>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</si>
  <si>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</si>
  <si>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</si>
  <si>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</si>
  <si>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</si>
  <si>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</si>
  <si>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</si>
  <si>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</si>
  <si>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</si>
  <si>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</si>
  <si>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</si>
  <si>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</si>
  <si>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</si>
  <si>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</si>
  <si>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</si>
  <si>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</si>
  <si>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</si>
  <si>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</si>
  <si>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Número de
Cuenta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</si>
  <si>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</si>
  <si>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</si>
  <si>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</si>
  <si>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</si>
  <si>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</si>
  <si>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</si>
  <si>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>3298049394</t>
  </si>
  <si>
    <t xml:space="preserve">Jornal </t>
  </si>
  <si>
    <t>03101300033657</t>
  </si>
  <si>
    <t>3216033718</t>
  </si>
  <si>
    <t>3247011971</t>
  </si>
  <si>
    <t>3229011717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</si>
  <si>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</si>
  <si>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</si>
  <si>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</si>
  <si>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</si>
  <si>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</si>
  <si>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</si>
  <si>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</si>
  <si>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</si>
  <si>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Renglón 033</t>
  </si>
  <si>
    <t>Jornales</t>
  </si>
  <si>
    <t>Administrativo</t>
  </si>
  <si>
    <t>Renglon 033</t>
  </si>
  <si>
    <t>Renglón 
031</t>
  </si>
  <si>
    <t>TOTAL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</si>
  <si>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</si>
  <si>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</si>
  <si>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</si>
  <si>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</si>
  <si>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</si>
  <si>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</si>
  <si>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</si>
  <si>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</si>
  <si>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</si>
  <si>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</si>
  <si>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</si>
  <si>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</si>
  <si>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</si>
  <si>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</si>
  <si>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</si>
  <si>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>3759041939</t>
  </si>
  <si>
    <t>3137135329</t>
  </si>
  <si>
    <t>3661022607</t>
  </si>
  <si>
    <t>3137113024</t>
  </si>
  <si>
    <t>3785029546</t>
  </si>
  <si>
    <t>3137135315</t>
  </si>
  <si>
    <t>3164086755</t>
  </si>
  <si>
    <t xml:space="preserve">Juan Pablo Lemus Corado </t>
  </si>
  <si>
    <t>Bono ajuste al salrio minimo</t>
  </si>
  <si>
    <t>Julio Roberto Martínez Aguilar</t>
  </si>
  <si>
    <t xml:space="preserve">Código de puesto </t>
  </si>
  <si>
    <t>Bono ajuste al salario minimo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</si>
  <si>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</si>
  <si>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</si>
  <si>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</si>
  <si>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</si>
  <si>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</si>
  <si>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</si>
  <si>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>11130016-219-00-0115-0001-12-33-00-000-001-000-031-00000</t>
  </si>
  <si>
    <t>Ubicación</t>
  </si>
  <si>
    <t>Código de Puesto</t>
  </si>
  <si>
    <t xml:space="preserve">Ubicación </t>
  </si>
  <si>
    <t>Peon Vigilante V</t>
  </si>
  <si>
    <t>11130016-216-00-0115-0003-12-33-00-000-005-000-031-00000</t>
  </si>
  <si>
    <t>11130016-219-00-0115-0002-12-00-00-000-002-000-031-00000</t>
  </si>
  <si>
    <t>Total Devengado
 Mensual</t>
  </si>
  <si>
    <t>Total
Deducciones</t>
  </si>
  <si>
    <t>Liquido</t>
  </si>
  <si>
    <t>TOTAL NÓMINA</t>
  </si>
  <si>
    <t>66-2020-031-AMSA</t>
  </si>
  <si>
    <t>3407034176</t>
  </si>
  <si>
    <t>Elaboró:</t>
  </si>
  <si>
    <t>AMSA</t>
  </si>
  <si>
    <t>Vo.Bo.</t>
  </si>
  <si>
    <t xml:space="preserve">E468135936 </t>
  </si>
  <si>
    <t xml:space="preserve">NPG </t>
  </si>
  <si>
    <t>E468133488</t>
  </si>
  <si>
    <t>E468136428</t>
  </si>
  <si>
    <t>E468136886</t>
  </si>
  <si>
    <t>E468271740</t>
  </si>
  <si>
    <t>E468137416</t>
  </si>
  <si>
    <t>E468137858</t>
  </si>
  <si>
    <t>E468274987</t>
  </si>
  <si>
    <t>E468146792</t>
  </si>
  <si>
    <t>E468180478</t>
  </si>
  <si>
    <t>E468181261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</si>
  <si>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</si>
  <si>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</si>
  <si>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</si>
  <si>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</si>
  <si>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</si>
  <si>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</si>
  <si>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</si>
  <si>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</si>
  <si>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</si>
  <si>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</si>
  <si>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E468191992</t>
  </si>
  <si>
    <t>E468205608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</si>
  <si>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</si>
  <si>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</si>
  <si>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</si>
  <si>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</si>
  <si>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</si>
  <si>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</si>
  <si>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</si>
  <si>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</si>
  <si>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</si>
  <si>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</si>
  <si>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</si>
  <si>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</si>
  <si>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</si>
  <si>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E468222413</t>
  </si>
  <si>
    <t>E468229825</t>
  </si>
  <si>
    <t>E468221999</t>
  </si>
  <si>
    <t>E468221670</t>
  </si>
  <si>
    <t>E468229302</t>
  </si>
  <si>
    <t>E468220828</t>
  </si>
  <si>
    <t>E468220542</t>
  </si>
  <si>
    <t>E468189769</t>
  </si>
  <si>
    <t>E468189416</t>
  </si>
  <si>
    <t>E468188959</t>
  </si>
  <si>
    <t>E468188290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</si>
  <si>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</si>
  <si>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</si>
  <si>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</si>
  <si>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</si>
  <si>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</si>
  <si>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</si>
  <si>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</si>
  <si>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</si>
  <si>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</si>
  <si>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</si>
  <si>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</si>
  <si>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</si>
  <si>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</si>
  <si>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</si>
  <si>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</si>
  <si>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</si>
  <si>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</si>
  <si>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</si>
  <si>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E468284990</t>
  </si>
  <si>
    <t>E468284796</t>
  </si>
  <si>
    <t>E468284745</t>
  </si>
  <si>
    <t>E468286357</t>
  </si>
  <si>
    <t>E468287914</t>
  </si>
  <si>
    <t>E468293086</t>
  </si>
  <si>
    <t>Fecha de Ingreso a la Institución</t>
  </si>
  <si>
    <t>Código de Empleado</t>
  </si>
  <si>
    <t>9901451096</t>
  </si>
  <si>
    <t>1273181</t>
  </si>
  <si>
    <t>01/08/2018</t>
  </si>
  <si>
    <t>Guilder Ivan Rivera Sanchez</t>
  </si>
  <si>
    <t>Encargada de Nómina</t>
  </si>
  <si>
    <t>Orlando Estuardo Gomez Murga</t>
  </si>
  <si>
    <t>Yury Geovani Guzmán Avilés</t>
  </si>
  <si>
    <t>Manolo Telón Hernández</t>
  </si>
  <si>
    <t xml:space="preserve">Lesbin  Asbel Sántizo Dávila </t>
  </si>
  <si>
    <t xml:space="preserve">Jeimy Arely Obando Osorio </t>
  </si>
  <si>
    <t>peón</t>
  </si>
  <si>
    <t>Carlos Humberto Gatica González</t>
  </si>
  <si>
    <t xml:space="preserve">Claudia Reinoso Fuentes </t>
  </si>
  <si>
    <t>211</t>
  </si>
  <si>
    <t>COMPLEMENTO
SALARIO</t>
  </si>
  <si>
    <t>Edgar Rolando Zamora Ruíz</t>
  </si>
  <si>
    <t>Director Ejecutivo</t>
  </si>
  <si>
    <t xml:space="preserve">Alejandra Rubí Cifuentes Veliz </t>
  </si>
  <si>
    <t xml:space="preserve">Auxiliar Misceláneo </t>
  </si>
  <si>
    <t xml:space="preserve">Julian Andres Golon Solorzano </t>
  </si>
  <si>
    <t>01/01/2019</t>
  </si>
  <si>
    <t>Bertilia Azucena Gonzalez Pérez de González</t>
  </si>
  <si>
    <t>Saida Amarilis Son Ejcomac</t>
  </si>
  <si>
    <t>km 22</t>
  </si>
  <si>
    <t>Estuardo Bernabe López Chávez</t>
  </si>
  <si>
    <t>Carlos Eligio Cun Perea</t>
  </si>
  <si>
    <t xml:space="preserve">Descuento Banco de los trabajadores </t>
  </si>
  <si>
    <t xml:space="preserve">DESCUENTO DE LOS TRABAJADORES </t>
  </si>
  <si>
    <t>la cerra</t>
  </si>
  <si>
    <t>Luis Armando Ramirez Martinez</t>
  </si>
  <si>
    <t>Ines Vidal Gomez Acajabon</t>
  </si>
  <si>
    <t>Romero Santiago Chiguichon Chiguichon</t>
  </si>
  <si>
    <t>Ejecución de Proyectos</t>
  </si>
  <si>
    <t>Josue Rolando Gomez Muñoz</t>
  </si>
  <si>
    <t>José Abel Chamale Par</t>
  </si>
  <si>
    <t>Vilmer Jimenez Choma</t>
  </si>
  <si>
    <t xml:space="preserve">Jardinero II </t>
  </si>
  <si>
    <t xml:space="preserve">Wilson Ivan Chacon Peralta </t>
  </si>
  <si>
    <t xml:space="preserve">Melbi Ediberto Catalan Ovando </t>
  </si>
  <si>
    <t>La cerra</t>
  </si>
  <si>
    <t>NOMINA CORRESPONDIENTE AL MES DE FEBRERO 2022</t>
  </si>
  <si>
    <t xml:space="preserve">Remigton Werny Edemilson Alvarado </t>
  </si>
  <si>
    <t xml:space="preserve">Rayner Ovidio Osorio Peralta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</si>
</sst>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44" fontId="3" fillId="3" borderId="5" xfId="1" applyFont="1" applyFill="1" applyBorder="1" applyAlignment="1">
      <alignment horizontal="center" vertical="center"/>
    </xf>
    <xf numFmtId="44" fontId="0" fillId="0" borderId="0" xfId="1" applyFont="1"/>
    <xf numFmtId="44" fontId="0" fillId="2" borderId="2" xfId="1" applyFont="1" applyFill="1" applyBorder="1"/>
    <xf numFmtId="44" fontId="4" fillId="2" borderId="0" xfId="1" applyFont="1" applyFill="1" applyBorder="1"/>
    <xf numFmtId="8" fontId="4" fillId="2" borderId="0" xfId="0" applyNumberFormat="1" applyFont="1" applyFill="1" applyBorder="1"/>
    <xf numFmtId="44" fontId="4" fillId="2" borderId="0" xfId="0" applyNumberFormat="1" applyFont="1" applyFill="1" applyBorder="1"/>
    <xf numFmtId="44" fontId="5" fillId="5" borderId="2" xfId="1" applyFont="1" applyFill="1" applyBorder="1"/>
    <xf numFmtId="44" fontId="5" fillId="5" borderId="2" xfId="0" applyNumberFormat="1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44" fontId="0" fillId="2" borderId="2" xfId="0" applyNumberFormat="1" applyFont="1" applyFill="1" applyBorder="1"/>
    <xf numFmtId="165" fontId="0" fillId="2" borderId="2" xfId="0" applyNumberFormat="1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0" fillId="2" borderId="2" xfId="2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1" fillId="2" borderId="2" xfId="3" applyFont="1" applyFill="1" applyBorder="1" applyAlignment="1">
      <alignment horizontal="left" vertical="center"/>
    </xf>
    <xf numFmtId="0" fontId="0" fillId="2" borderId="0" xfId="0" applyFont="1" applyFill="1"/>
    <xf numFmtId="44" fontId="0" fillId="2" borderId="2" xfId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4" fillId="4" borderId="2" xfId="2" applyNumberFormat="1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4" borderId="2" xfId="0" applyNumberFormat="1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4" fillId="2" borderId="2" xfId="3" applyFont="1" applyFill="1" applyBorder="1" applyAlignment="1">
      <alignment horizontal="left" vertical="center"/>
    </xf>
    <xf numFmtId="44" fontId="0" fillId="3" borderId="2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0" fillId="2" borderId="5" xfId="2" applyFont="1" applyFill="1" applyBorder="1" applyAlignment="1">
      <alignment horizontal="center" vertical="center"/>
    </xf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44" fontId="3" fillId="5" borderId="2" xfId="1" applyFont="1" applyFill="1" applyBorder="1" applyAlignment="1">
      <alignment horizontal="center"/>
    </xf>
    <xf numFmtId="44" fontId="3" fillId="5" borderId="2" xfId="0" applyNumberFormat="1" applyFont="1" applyFill="1" applyBorder="1"/>
    <xf numFmtId="0" fontId="3" fillId="3" borderId="2" xfId="0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64" fontId="4" fillId="0" borderId="2" xfId="2" applyNumberFormat="1" applyFont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vertical="center"/>
    </xf>
    <xf numFmtId="0" fontId="0" fillId="0" borderId="2" xfId="0" applyFont="1" applyBorder="1"/>
    <xf numFmtId="0" fontId="0" fillId="0" borderId="0" xfId="0" applyFont="1" applyAlignment="1">
      <alignment horizontal="center"/>
    </xf>
    <xf numFmtId="0" fontId="4" fillId="4" borderId="2" xfId="2" applyNumberFormat="1" applyFont="1" applyFill="1" applyBorder="1" applyAlignment="1">
      <alignment horizontal="center" vertical="center"/>
    </xf>
    <xf numFmtId="49" fontId="4" fillId="2" borderId="2" xfId="3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4" fontId="4" fillId="2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/>
    </xf>
    <xf numFmtId="14" fontId="4" fillId="2" borderId="2" xfId="3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/>
    </xf>
    <xf numFmtId="14" fontId="1" fillId="2" borderId="2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0" fontId="3" fillId="0" borderId="0" xfId="0" applyFont="1" applyAlignment="1">
      <alignment horizontal="left"/>
    </xf>
    <xf numFmtId="14" fontId="6" fillId="0" borderId="1" xfId="0" applyNumberFormat="1" applyFont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8" borderId="0" xfId="0" applyFont="1" applyFill="1"/>
    <xf numFmtId="0" fontId="0" fillId="0" borderId="2" xfId="0" applyFont="1" applyFill="1" applyBorder="1" applyAlignment="1">
      <alignment horizontal="left"/>
    </xf>
    <xf numFmtId="0" fontId="10" fillId="0" borderId="0" xfId="0" applyFont="1"/>
    <xf numFmtId="0" fontId="5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44" fontId="0" fillId="0" borderId="0" xfId="0" applyNumberFormat="1" applyFont="1" applyAlignment="1">
      <alignment horizontal="center"/>
    </xf>
    <xf numFmtId="44" fontId="0" fillId="0" borderId="0" xfId="0" applyNumberFormat="1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/>
    </xf>
    <xf numFmtId="0" fontId="4" fillId="2" borderId="2" xfId="3" applyFont="1" applyFill="1" applyBorder="1" applyAlignment="1">
      <alignment horizontal="left" vertical="center"/>
    </xf>
    <xf numFmtId="0" fontId="4" fillId="2" borderId="2" xfId="3" applyFont="1" applyFill="1" applyBorder="1" applyAlignment="1">
      <alignment vertical="center"/>
    </xf>
    <xf numFmtId="0" fontId="6" fillId="2" borderId="1" xfId="0" applyFont="1" applyFill="1" applyBorder="1"/>
    <xf numFmtId="0" fontId="5" fillId="0" borderId="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44" fontId="0" fillId="0" borderId="0" xfId="0" applyNumberFormat="1" applyFont="1" applyBorder="1"/>
    <xf numFmtId="0" fontId="0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4" fontId="3" fillId="2" borderId="0" xfId="1" applyFont="1" applyFill="1"/>
    <xf numFmtId="0" fontId="3" fillId="2" borderId="0" xfId="0" applyFont="1" applyFill="1" applyAlignment="1">
      <alignment horizontal="left"/>
    </xf>
    <xf numFmtId="0" fontId="4" fillId="2" borderId="2" xfId="2" applyFont="1" applyFill="1" applyBorder="1" applyAlignment="1">
      <alignment vertical="center"/>
    </xf>
    <xf numFmtId="49" fontId="4" fillId="2" borderId="2" xfId="2" applyNumberFormat="1" applyFont="1" applyFill="1" applyBorder="1" applyAlignment="1">
      <alignment vertical="center"/>
    </xf>
    <xf numFmtId="0" fontId="0" fillId="2" borderId="2" xfId="3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left" vertical="center"/>
    </xf>
    <xf numFmtId="164" fontId="4" fillId="7" borderId="7" xfId="2" applyNumberFormat="1" applyFont="1" applyFill="1" applyBorder="1" applyAlignment="1">
      <alignment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/>
    </xf>
    <xf numFmtId="164" fontId="4" fillId="3" borderId="12" xfId="2" applyNumberFormat="1" applyFont="1" applyFill="1" applyBorder="1" applyAlignment="1">
      <alignment vertical="center"/>
    </xf>
    <xf numFmtId="164" fontId="4" fillId="3" borderId="13" xfId="2" applyNumberFormat="1" applyFont="1" applyFill="1" applyBorder="1" applyAlignment="1">
      <alignment vertical="center"/>
    </xf>
    <xf numFmtId="0" fontId="9" fillId="3" borderId="10" xfId="2" applyFont="1" applyFill="1" applyBorder="1" applyAlignment="1">
      <alignment horizontal="center" vertical="center" wrapText="1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4" borderId="2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center" wrapText="1"/>
    </xf>
    <xf numFmtId="49" fontId="5" fillId="3" borderId="4" xfId="2" applyNumberFormat="1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43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140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140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140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143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141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7144</xdr:colOff>
      <xdr:row>2</xdr:row>
      <xdr:rowOff>35719</xdr:rowOff>
    </xdr:from>
    <xdr:to>
      <xdr:col>6</xdr:col>
      <xdr:colOff>2428875</xdr:colOff>
      <xdr:row>5</xdr:row>
      <xdr:rowOff>88105</xdr:rowOff>
    </xdr:to>
    <xdr:grpSp>
      <xdr:nvGrpSpPr>
        <xdr:cNvPr id="30" name="Grupo 29"/>
        <xdr:cNvGrpSpPr/>
      </xdr:nvGrpSpPr>
      <xdr:grpSpPr>
        <a:xfrm>
          <a:off x="733425" y="416719"/>
          <a:ext cx="5862638" cy="623886"/>
          <a:chOff x="1319448" y="225092"/>
          <a:chExt cx="3259781" cy="781051"/>
        </a:xfrm>
      </xdr:grpSpPr>
      <xdr:pic>
        <xdr:nvPicPr>
          <xdr:cNvPr id="31" name="Imagen 30"/>
          <xdr:cNvPicPr/>
        </xdr:nvPicPr>
        <xdr:blipFill rotWithShape="1">
          <a:blip xmlns:r="http://schemas.openxmlformats.org/officeDocument/2006/relationships" r:embed="rId1"/>
          <a:srcRect l="24937" t="2318" r="49248" b="89766"/>
          <a:stretch/>
        </xdr:blipFill>
        <xdr:spPr bwMode="auto">
          <a:xfrm>
            <a:off x="1319448" y="225092"/>
            <a:ext cx="1962151" cy="78105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sp macro="" textlink="">
        <xdr:nvSpPr>
          <xdr:cNvPr id="32" name="Cuadro de texto 1"/>
          <xdr:cNvSpPr txBox="1"/>
        </xdr:nvSpPr>
        <xdr:spPr>
          <a:xfrm>
            <a:off x="3362325" y="276225"/>
            <a:ext cx="1216904" cy="647700"/>
          </a:xfrm>
          <a:prstGeom prst="rect">
            <a:avLst/>
          </a:prstGeom>
          <a:solidFill>
            <a:schemeClr val="lt1"/>
          </a:solidFill>
          <a:ln w="6350">
            <a:solidFill>
              <a:schemeClr val="bg1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GT" sz="900" b="1">
                <a:solidFill>
                  <a:srgbClr val="00206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Autoridad para el Manejo Sustentable de la Cuenca y del Lago de Amatitlán</a:t>
            </a:r>
            <a:endParaRPr lang="es-G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94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45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46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47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48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49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50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51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52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53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54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55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56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57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58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59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60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61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1" cy="264560"/>
    <xdr:sp macro="" textlink="">
      <xdr:nvSpPr>
        <xdr:cNvPr id="62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63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64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65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66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67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68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134</xdr:row>
      <xdr:rowOff>0</xdr:rowOff>
    </xdr:from>
    <xdr:ext cx="184731" cy="264560"/>
    <xdr:sp macro="" textlink="">
      <xdr:nvSpPr>
        <xdr:cNvPr id="69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70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134</xdr:row>
      <xdr:rowOff>0</xdr:rowOff>
    </xdr:from>
    <xdr:ext cx="184731" cy="264560"/>
    <xdr:sp macro="" textlink="">
      <xdr:nvSpPr>
        <xdr:cNvPr id="71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72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134</xdr:row>
      <xdr:rowOff>0</xdr:rowOff>
    </xdr:from>
    <xdr:ext cx="184731" cy="264560"/>
    <xdr:sp macro="" textlink="">
      <xdr:nvSpPr>
        <xdr:cNvPr id="73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74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134</xdr:row>
      <xdr:rowOff>0</xdr:rowOff>
    </xdr:from>
    <xdr:ext cx="184731" cy="264560"/>
    <xdr:sp macro="" textlink="">
      <xdr:nvSpPr>
        <xdr:cNvPr id="75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76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160"/>
  <sheetViews>
    <sheetView showGridLines="0" tabSelected="1" zoomScale="80" zoomScaleNormal="80" workbookViewId="0">
      <selection activeCell="P22" sqref="P21:P22"/>
    </sheetView>
  </sheetViews>
  <sheetFormatPr baseColWidth="10" defaultColWidth="10.85546875" defaultRowHeight="15" x14ac:dyDescent="0.25"/>
  <cols>
    <col min="1" max="1" width="10.85546875" style="30" customWidth="1"/>
    <col min="2" max="2" width="2.85546875" style="10" customWidth="1"/>
    <col min="3" max="3" width="5.5703125" style="10" customWidth="1"/>
    <col min="4" max="4" width="16.5703125" style="16" hidden="1" customWidth="1"/>
    <col min="5" max="5" width="17.85546875" style="10" customWidth="1"/>
    <col min="6" max="6" width="25.28515625" style="16" customWidth="1"/>
    <col min="7" max="7" width="46.140625" style="10" customWidth="1"/>
    <col min="8" max="8" width="16" style="10" hidden="1" customWidth="1"/>
    <col min="9" max="9" width="17.5703125" style="67" hidden="1" customWidth="1"/>
    <col min="10" max="10" width="11" style="67" hidden="1" customWidth="1"/>
    <col min="11" max="11" width="12.140625" style="10" customWidth="1"/>
    <col min="12" max="12" width="14.5703125" style="16" customWidth="1"/>
    <col min="13" max="13" width="15.42578125" style="16" hidden="1" customWidth="1"/>
    <col min="14" max="14" width="15.42578125" style="58" customWidth="1"/>
    <col min="15" max="15" width="14" style="3" customWidth="1"/>
    <col min="16" max="17" width="14.42578125" style="10" customWidth="1"/>
    <col min="18" max="18" width="12" style="10" customWidth="1"/>
    <col min="19" max="19" width="13.140625" style="10" customWidth="1"/>
    <col min="20" max="20" width="14.28515625" style="10" customWidth="1"/>
    <col min="21" max="21" width="15" style="10" customWidth="1"/>
    <col min="22" max="22" width="14.42578125" style="10" customWidth="1"/>
    <col min="23" max="23" width="14.28515625" style="16" hidden="1" customWidth="1"/>
    <col min="24" max="24" width="0" style="10" hidden="1" customWidth="1"/>
    <col min="25" max="16384" width="10.85546875" style="10"/>
  </cols>
  <sheetData>
    <row r="2" spans="3:28" x14ac:dyDescent="0.25">
      <c r="C2" s="152" t="s">
        <v>81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7"/>
      <c r="Y2" s="17"/>
    </row>
    <row r="3" spans="3:28" x14ac:dyDescent="0.25">
      <c r="C3" s="152" t="s">
        <v>270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7"/>
      <c r="Y3" s="17"/>
    </row>
    <row r="4" spans="3:28" x14ac:dyDescent="0.25"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8"/>
      <c r="Y4" s="18"/>
    </row>
    <row r="5" spans="3:28" x14ac:dyDescent="0.25">
      <c r="C5" s="136" t="s">
        <v>82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9"/>
      <c r="Y5" s="19"/>
    </row>
    <row r="6" spans="3:28" x14ac:dyDescent="0.25">
      <c r="C6" s="53"/>
      <c r="D6" s="53"/>
      <c r="E6" s="53"/>
      <c r="F6" s="53"/>
      <c r="G6" s="53"/>
      <c r="H6" s="61"/>
      <c r="I6" s="64"/>
      <c r="J6" s="64"/>
      <c r="K6" s="53"/>
      <c r="L6" s="53"/>
      <c r="M6" s="53"/>
      <c r="N6" s="84"/>
      <c r="O6" s="53"/>
      <c r="P6" s="53"/>
      <c r="Q6" s="53"/>
      <c r="R6" s="53"/>
      <c r="S6" s="104"/>
      <c r="T6" s="53"/>
      <c r="U6" s="53"/>
      <c r="V6" s="53"/>
      <c r="W6" s="53"/>
      <c r="X6" s="19"/>
      <c r="Y6" s="19"/>
    </row>
    <row r="7" spans="3:28" x14ac:dyDescent="0.25">
      <c r="C7" s="136" t="s">
        <v>140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9"/>
      <c r="Y7" s="19"/>
    </row>
    <row r="8" spans="3:28" ht="15" customHeight="1" x14ac:dyDescent="0.25">
      <c r="C8" s="144" t="s">
        <v>85</v>
      </c>
      <c r="D8" s="144" t="s">
        <v>132</v>
      </c>
      <c r="E8" s="144" t="s">
        <v>84</v>
      </c>
      <c r="F8" s="144" t="s">
        <v>141</v>
      </c>
      <c r="G8" s="144" t="s">
        <v>83</v>
      </c>
      <c r="H8" s="144" t="s">
        <v>228</v>
      </c>
      <c r="I8" s="144" t="s">
        <v>229</v>
      </c>
      <c r="J8" s="144" t="s">
        <v>142</v>
      </c>
      <c r="K8" s="138" t="s">
        <v>88</v>
      </c>
      <c r="L8" s="155" t="s">
        <v>100</v>
      </c>
      <c r="M8" s="141" t="s">
        <v>133</v>
      </c>
      <c r="N8" s="163" t="s">
        <v>104</v>
      </c>
      <c r="O8" s="153" t="s">
        <v>105</v>
      </c>
      <c r="P8" s="163" t="s">
        <v>104</v>
      </c>
      <c r="Q8" s="148" t="s">
        <v>134</v>
      </c>
      <c r="R8" s="130" t="s">
        <v>135</v>
      </c>
      <c r="S8" s="130"/>
      <c r="T8" s="130"/>
      <c r="U8" s="141" t="s">
        <v>138</v>
      </c>
      <c r="V8" s="144" t="s">
        <v>139</v>
      </c>
      <c r="W8" s="138" t="s">
        <v>80</v>
      </c>
      <c r="X8" s="131" t="s">
        <v>157</v>
      </c>
    </row>
    <row r="9" spans="3:28" x14ac:dyDescent="0.25">
      <c r="C9" s="145"/>
      <c r="D9" s="145"/>
      <c r="E9" s="145"/>
      <c r="F9" s="145"/>
      <c r="G9" s="145"/>
      <c r="H9" s="145"/>
      <c r="I9" s="145"/>
      <c r="J9" s="145"/>
      <c r="K9" s="139"/>
      <c r="L9" s="156"/>
      <c r="M9" s="142"/>
      <c r="N9" s="164"/>
      <c r="O9" s="154"/>
      <c r="P9" s="164"/>
      <c r="Q9" s="149"/>
      <c r="R9" s="48">
        <v>201</v>
      </c>
      <c r="S9" s="102">
        <v>102</v>
      </c>
      <c r="T9" s="49" t="s">
        <v>243</v>
      </c>
      <c r="U9" s="142"/>
      <c r="V9" s="145"/>
      <c r="W9" s="139"/>
      <c r="X9" s="131"/>
    </row>
    <row r="10" spans="3:28" ht="45" customHeight="1" x14ac:dyDescent="0.25">
      <c r="C10" s="146"/>
      <c r="D10" s="146"/>
      <c r="E10" s="146"/>
      <c r="F10" s="146"/>
      <c r="G10" s="146"/>
      <c r="H10" s="146"/>
      <c r="I10" s="146"/>
      <c r="J10" s="146"/>
      <c r="K10" s="140"/>
      <c r="L10" s="157"/>
      <c r="M10" s="143"/>
      <c r="N10" s="90" t="s">
        <v>244</v>
      </c>
      <c r="O10" s="2" t="s">
        <v>102</v>
      </c>
      <c r="P10" s="1" t="s">
        <v>86</v>
      </c>
      <c r="Q10" s="150"/>
      <c r="R10" s="42" t="s">
        <v>136</v>
      </c>
      <c r="S10" s="103" t="s">
        <v>256</v>
      </c>
      <c r="T10" s="42" t="s">
        <v>137</v>
      </c>
      <c r="U10" s="143"/>
      <c r="V10" s="146"/>
      <c r="W10" s="140"/>
      <c r="X10" s="131"/>
    </row>
    <row r="11" spans="3:28" x14ac:dyDescent="0.25">
      <c r="C11" s="11">
        <v>1</v>
      </c>
      <c r="D11" s="27">
        <v>1273210</v>
      </c>
      <c r="E11" s="20" t="s">
        <v>0</v>
      </c>
      <c r="F11" s="39" t="s">
        <v>103</v>
      </c>
      <c r="G11" s="93" t="s">
        <v>1</v>
      </c>
      <c r="H11" s="68">
        <v>41913</v>
      </c>
      <c r="I11" s="28">
        <v>9901433979</v>
      </c>
      <c r="J11" s="28">
        <v>1273210</v>
      </c>
      <c r="K11" s="21">
        <v>71.400000000000006</v>
      </c>
      <c r="L11" s="12">
        <v>28</v>
      </c>
      <c r="M11" s="27">
        <v>570.62</v>
      </c>
      <c r="N11" s="86">
        <v>836.6</v>
      </c>
      <c r="O11" s="4">
        <f t="shared" ref="O11:O32" si="0">+K11*L11</f>
        <v>1999.2000000000003</v>
      </c>
      <c r="P11" s="13">
        <v>250</v>
      </c>
      <c r="Q11" s="45">
        <f>N11+O11+P11</f>
        <v>3085.8</v>
      </c>
      <c r="R11" s="44">
        <f>ROUND((N11+O11)*4.83%,2)</f>
        <v>136.97</v>
      </c>
      <c r="S11" s="44"/>
      <c r="T11" s="44"/>
      <c r="U11" s="44">
        <f>ROUND(SUM(R11:T11),2)</f>
        <v>136.97</v>
      </c>
      <c r="V11" s="41">
        <v>2948.83</v>
      </c>
      <c r="W11" s="33">
        <v>3393002669</v>
      </c>
      <c r="X11" s="57"/>
    </row>
    <row r="12" spans="3:28" x14ac:dyDescent="0.25">
      <c r="C12" s="11">
        <v>2</v>
      </c>
      <c r="D12" s="27">
        <v>1273211</v>
      </c>
      <c r="E12" s="20" t="s">
        <v>0</v>
      </c>
      <c r="F12" s="39" t="s">
        <v>103</v>
      </c>
      <c r="G12" s="93" t="s">
        <v>2</v>
      </c>
      <c r="H12" s="68">
        <v>41246</v>
      </c>
      <c r="I12" s="28">
        <v>9901433980</v>
      </c>
      <c r="J12" s="28">
        <v>1273211</v>
      </c>
      <c r="K12" s="21">
        <v>71.400000000000006</v>
      </c>
      <c r="L12" s="39">
        <v>28</v>
      </c>
      <c r="M12" s="27">
        <v>570.62</v>
      </c>
      <c r="N12" s="86">
        <v>836.6</v>
      </c>
      <c r="O12" s="4">
        <f t="shared" si="0"/>
        <v>1999.2000000000003</v>
      </c>
      <c r="P12" s="13">
        <v>250</v>
      </c>
      <c r="Q12" s="45">
        <f t="shared" ref="Q12:Q33" si="1">N12+O12+P12</f>
        <v>3085.8</v>
      </c>
      <c r="R12" s="44">
        <f t="shared" ref="R12:R33" si="2">ROUND((N12+O12)*4.83%,2)</f>
        <v>136.97</v>
      </c>
      <c r="S12" s="44"/>
      <c r="T12" s="44"/>
      <c r="U12" s="44">
        <f t="shared" ref="U12:U33" si="3">ROUND(SUM(R12:T12),2)</f>
        <v>136.97</v>
      </c>
      <c r="V12" s="41">
        <f t="shared" ref="V12:V33" si="4">ROUND(Q12-U12,2)</f>
        <v>2948.83</v>
      </c>
      <c r="W12" s="33" t="s">
        <v>87</v>
      </c>
      <c r="X12" s="57" t="s">
        <v>156</v>
      </c>
    </row>
    <row r="13" spans="3:28" x14ac:dyDescent="0.25">
      <c r="C13" s="91">
        <v>3</v>
      </c>
      <c r="D13" s="27">
        <v>1273212</v>
      </c>
      <c r="E13" s="20" t="s">
        <v>0</v>
      </c>
      <c r="F13" s="39" t="s">
        <v>103</v>
      </c>
      <c r="G13" s="93" t="s">
        <v>3</v>
      </c>
      <c r="H13" s="68">
        <v>41572</v>
      </c>
      <c r="I13" s="28">
        <v>9901433981</v>
      </c>
      <c r="J13" s="28">
        <v>1273212</v>
      </c>
      <c r="K13" s="21">
        <v>71.400000000000006</v>
      </c>
      <c r="L13" s="39">
        <v>28</v>
      </c>
      <c r="M13" s="27">
        <v>570.62</v>
      </c>
      <c r="N13" s="86">
        <v>836.6</v>
      </c>
      <c r="O13" s="4">
        <f t="shared" si="0"/>
        <v>1999.2000000000003</v>
      </c>
      <c r="P13" s="13">
        <v>250</v>
      </c>
      <c r="Q13" s="45">
        <f t="shared" si="1"/>
        <v>3085.8</v>
      </c>
      <c r="R13" s="44">
        <f t="shared" si="2"/>
        <v>136.97</v>
      </c>
      <c r="S13" s="44"/>
      <c r="T13" s="44"/>
      <c r="U13" s="44">
        <f t="shared" si="3"/>
        <v>136.97</v>
      </c>
      <c r="V13" s="41">
        <f t="shared" si="4"/>
        <v>2948.83</v>
      </c>
      <c r="W13" s="33" t="s">
        <v>126</v>
      </c>
      <c r="X13" s="57" t="s">
        <v>158</v>
      </c>
    </row>
    <row r="14" spans="3:28" x14ac:dyDescent="0.25">
      <c r="C14" s="91">
        <v>4</v>
      </c>
      <c r="D14" s="27">
        <v>1273214</v>
      </c>
      <c r="E14" s="20" t="s">
        <v>0</v>
      </c>
      <c r="F14" s="39" t="s">
        <v>103</v>
      </c>
      <c r="G14" s="93" t="s">
        <v>4</v>
      </c>
      <c r="H14" s="68">
        <v>41915</v>
      </c>
      <c r="I14" s="28">
        <v>9901433982</v>
      </c>
      <c r="J14" s="28">
        <v>1273214</v>
      </c>
      <c r="K14" s="21">
        <v>71.400000000000006</v>
      </c>
      <c r="L14" s="39">
        <v>28</v>
      </c>
      <c r="M14" s="27">
        <v>570.62</v>
      </c>
      <c r="N14" s="86">
        <v>836.6</v>
      </c>
      <c r="O14" s="4">
        <f t="shared" si="0"/>
        <v>1999.2000000000003</v>
      </c>
      <c r="P14" s="13">
        <v>250</v>
      </c>
      <c r="Q14" s="45">
        <f t="shared" si="1"/>
        <v>3085.8</v>
      </c>
      <c r="R14" s="44">
        <f t="shared" si="2"/>
        <v>136.97</v>
      </c>
      <c r="S14" s="44"/>
      <c r="T14" s="44"/>
      <c r="U14" s="44">
        <f t="shared" si="3"/>
        <v>136.97</v>
      </c>
      <c r="V14" s="41">
        <f t="shared" si="4"/>
        <v>2948.83</v>
      </c>
      <c r="W14" s="33">
        <v>3164072096</v>
      </c>
      <c r="X14" s="57"/>
    </row>
    <row r="15" spans="3:28" x14ac:dyDescent="0.25">
      <c r="C15" s="91">
        <v>5</v>
      </c>
      <c r="D15" s="27">
        <v>1273215</v>
      </c>
      <c r="E15" s="20" t="s">
        <v>0</v>
      </c>
      <c r="F15" s="39" t="s">
        <v>103</v>
      </c>
      <c r="G15" s="93" t="s">
        <v>251</v>
      </c>
      <c r="H15" s="69" t="s">
        <v>232</v>
      </c>
      <c r="I15" s="28">
        <v>9901240622</v>
      </c>
      <c r="J15" s="28">
        <v>1273215</v>
      </c>
      <c r="K15" s="21">
        <v>71.400000000000006</v>
      </c>
      <c r="L15" s="39">
        <v>28</v>
      </c>
      <c r="M15" s="27">
        <v>570.62</v>
      </c>
      <c r="N15" s="86">
        <v>836.6</v>
      </c>
      <c r="O15" s="4">
        <f t="shared" si="0"/>
        <v>1999.2000000000003</v>
      </c>
      <c r="P15" s="13">
        <v>250</v>
      </c>
      <c r="Q15" s="45">
        <f t="shared" si="1"/>
        <v>3085.8</v>
      </c>
      <c r="R15" s="44">
        <f t="shared" si="2"/>
        <v>136.97</v>
      </c>
      <c r="S15" s="44"/>
      <c r="T15" s="44"/>
      <c r="U15" s="44">
        <f t="shared" si="3"/>
        <v>136.97</v>
      </c>
      <c r="V15" s="41">
        <f t="shared" si="4"/>
        <v>2948.83</v>
      </c>
      <c r="W15" s="33" t="s">
        <v>125</v>
      </c>
      <c r="X15" s="57"/>
      <c r="AB15" s="10">
        <f>31-4+1</f>
        <v>28</v>
      </c>
    </row>
    <row r="16" spans="3:28" x14ac:dyDescent="0.25">
      <c r="C16" s="91">
        <v>6</v>
      </c>
      <c r="D16" s="27">
        <v>1273217</v>
      </c>
      <c r="E16" s="20" t="s">
        <v>0</v>
      </c>
      <c r="F16" s="92" t="s">
        <v>97</v>
      </c>
      <c r="G16" s="93" t="s">
        <v>48</v>
      </c>
      <c r="H16" s="68">
        <v>41834</v>
      </c>
      <c r="I16" s="28">
        <v>9901172017</v>
      </c>
      <c r="J16" s="28">
        <v>1273217</v>
      </c>
      <c r="K16" s="21">
        <v>71.400000000000006</v>
      </c>
      <c r="L16" s="39">
        <v>28</v>
      </c>
      <c r="M16" s="27">
        <v>570.62</v>
      </c>
      <c r="N16" s="86">
        <v>836.6</v>
      </c>
      <c r="O16" s="4">
        <f t="shared" si="0"/>
        <v>1999.2000000000003</v>
      </c>
      <c r="P16" s="13">
        <v>250</v>
      </c>
      <c r="Q16" s="45">
        <f t="shared" si="1"/>
        <v>3085.8</v>
      </c>
      <c r="R16" s="44">
        <f t="shared" si="2"/>
        <v>136.97</v>
      </c>
      <c r="S16" s="44"/>
      <c r="T16" s="44"/>
      <c r="U16" s="44">
        <f t="shared" si="3"/>
        <v>136.97</v>
      </c>
      <c r="V16" s="41">
        <f t="shared" si="4"/>
        <v>2948.83</v>
      </c>
      <c r="W16" s="33" t="s">
        <v>91</v>
      </c>
      <c r="X16" s="57" t="s">
        <v>192</v>
      </c>
    </row>
    <row r="17" spans="3:24" x14ac:dyDescent="0.25">
      <c r="C17" s="91">
        <v>7</v>
      </c>
      <c r="D17" s="27">
        <v>1273144</v>
      </c>
      <c r="E17" s="92" t="s">
        <v>0</v>
      </c>
      <c r="F17" s="39" t="s">
        <v>103</v>
      </c>
      <c r="G17" s="93" t="s">
        <v>239</v>
      </c>
      <c r="H17" s="68">
        <v>42786</v>
      </c>
      <c r="I17" s="28">
        <v>9901433987</v>
      </c>
      <c r="J17" s="28">
        <v>1273144</v>
      </c>
      <c r="K17" s="21">
        <v>71.400000000000006</v>
      </c>
      <c r="L17" s="39">
        <v>28</v>
      </c>
      <c r="M17" s="27">
        <v>441.65</v>
      </c>
      <c r="N17" s="86">
        <v>836.6</v>
      </c>
      <c r="O17" s="4">
        <f t="shared" si="0"/>
        <v>1999.2000000000003</v>
      </c>
      <c r="P17" s="13">
        <v>250</v>
      </c>
      <c r="Q17" s="45">
        <f t="shared" si="1"/>
        <v>3085.8</v>
      </c>
      <c r="R17" s="44">
        <f t="shared" si="2"/>
        <v>136.97</v>
      </c>
      <c r="S17" s="44"/>
      <c r="T17" s="44"/>
      <c r="U17" s="44">
        <f t="shared" si="3"/>
        <v>136.97</v>
      </c>
      <c r="V17" s="41">
        <f t="shared" si="4"/>
        <v>2948.83</v>
      </c>
      <c r="W17" s="33">
        <v>3287039080</v>
      </c>
      <c r="X17" s="57" t="s">
        <v>161</v>
      </c>
    </row>
    <row r="18" spans="3:24" x14ac:dyDescent="0.25">
      <c r="C18" s="91">
        <v>8</v>
      </c>
      <c r="D18" s="27">
        <v>1273210</v>
      </c>
      <c r="E18" s="20" t="s">
        <v>0</v>
      </c>
      <c r="F18" s="39" t="s">
        <v>103</v>
      </c>
      <c r="G18" s="93" t="s">
        <v>252</v>
      </c>
      <c r="H18" s="68">
        <v>41913</v>
      </c>
      <c r="I18" s="93">
        <v>9901433979</v>
      </c>
      <c r="J18" s="93">
        <v>1273210</v>
      </c>
      <c r="K18" s="21">
        <v>71.400000000000006</v>
      </c>
      <c r="L18" s="39">
        <v>28</v>
      </c>
      <c r="M18" s="27">
        <v>570.62</v>
      </c>
      <c r="N18" s="86">
        <v>836.6</v>
      </c>
      <c r="O18" s="4">
        <f t="shared" si="0"/>
        <v>1999.2000000000003</v>
      </c>
      <c r="P18" s="13">
        <v>250</v>
      </c>
      <c r="Q18" s="45">
        <f t="shared" si="1"/>
        <v>3085.8</v>
      </c>
      <c r="R18" s="44">
        <f t="shared" si="2"/>
        <v>136.97</v>
      </c>
      <c r="S18" s="44"/>
      <c r="T18" s="44"/>
      <c r="U18" s="44">
        <f t="shared" si="3"/>
        <v>136.97</v>
      </c>
      <c r="V18" s="41">
        <f t="shared" si="4"/>
        <v>2948.83</v>
      </c>
      <c r="W18" s="33">
        <v>3364085352</v>
      </c>
      <c r="X18" s="57" t="s">
        <v>162</v>
      </c>
    </row>
    <row r="19" spans="3:24" x14ac:dyDescent="0.25">
      <c r="C19" s="91">
        <v>9</v>
      </c>
      <c r="D19" s="27">
        <v>1273145</v>
      </c>
      <c r="E19" s="20" t="s">
        <v>0</v>
      </c>
      <c r="F19" s="43" t="s">
        <v>93</v>
      </c>
      <c r="G19" s="96" t="s">
        <v>247</v>
      </c>
      <c r="H19" s="68">
        <v>42786</v>
      </c>
      <c r="I19" s="93">
        <v>9901433989</v>
      </c>
      <c r="J19" s="93">
        <v>1273145</v>
      </c>
      <c r="K19" s="21">
        <v>71.400000000000006</v>
      </c>
      <c r="L19" s="39">
        <v>28</v>
      </c>
      <c r="M19" s="27">
        <v>441.65</v>
      </c>
      <c r="N19" s="86">
        <v>836.6</v>
      </c>
      <c r="O19" s="4">
        <f t="shared" si="0"/>
        <v>1999.2000000000003</v>
      </c>
      <c r="P19" s="13">
        <v>250</v>
      </c>
      <c r="Q19" s="45">
        <f t="shared" si="1"/>
        <v>3085.8</v>
      </c>
      <c r="R19" s="44">
        <v>136.97</v>
      </c>
      <c r="S19" s="44"/>
      <c r="T19" s="44"/>
      <c r="U19" s="44">
        <f t="shared" si="3"/>
        <v>136.97</v>
      </c>
      <c r="V19" s="41">
        <f t="shared" si="4"/>
        <v>2948.83</v>
      </c>
      <c r="W19" s="33">
        <v>3532020817</v>
      </c>
      <c r="X19" s="57" t="s">
        <v>163</v>
      </c>
    </row>
    <row r="20" spans="3:24" x14ac:dyDescent="0.25">
      <c r="C20" s="91">
        <v>10</v>
      </c>
      <c r="D20" s="27">
        <v>1273146</v>
      </c>
      <c r="E20" s="92" t="s">
        <v>5</v>
      </c>
      <c r="F20" s="92" t="s">
        <v>93</v>
      </c>
      <c r="G20" s="93" t="s">
        <v>6</v>
      </c>
      <c r="H20" s="68">
        <v>42786</v>
      </c>
      <c r="I20" s="93">
        <v>9901433990</v>
      </c>
      <c r="J20" s="93">
        <v>1273146</v>
      </c>
      <c r="K20" s="21">
        <v>75.64</v>
      </c>
      <c r="L20" s="39">
        <v>28</v>
      </c>
      <c r="M20" s="27">
        <v>441.65</v>
      </c>
      <c r="N20" s="86">
        <v>705.16</v>
      </c>
      <c r="O20" s="4">
        <f t="shared" si="0"/>
        <v>2117.92</v>
      </c>
      <c r="P20" s="13">
        <v>250</v>
      </c>
      <c r="Q20" s="45">
        <f t="shared" si="1"/>
        <v>3073.08</v>
      </c>
      <c r="R20" s="44">
        <f t="shared" si="2"/>
        <v>136.35</v>
      </c>
      <c r="S20" s="44"/>
      <c r="T20" s="44"/>
      <c r="U20" s="44">
        <f t="shared" si="3"/>
        <v>136.35</v>
      </c>
      <c r="V20" s="41">
        <f t="shared" si="4"/>
        <v>2936.73</v>
      </c>
      <c r="W20" s="33">
        <v>3424051646</v>
      </c>
      <c r="X20" s="57" t="s">
        <v>164</v>
      </c>
    </row>
    <row r="21" spans="3:24" x14ac:dyDescent="0.25">
      <c r="C21" s="91">
        <v>11</v>
      </c>
      <c r="D21" s="27">
        <v>1273147</v>
      </c>
      <c r="E21" s="92" t="s">
        <v>5</v>
      </c>
      <c r="F21" s="92" t="s">
        <v>93</v>
      </c>
      <c r="G21" s="93" t="s">
        <v>7</v>
      </c>
      <c r="H21" s="68">
        <v>42786</v>
      </c>
      <c r="I21" s="93">
        <v>9901433991</v>
      </c>
      <c r="J21" s="93">
        <v>1273147</v>
      </c>
      <c r="K21" s="21">
        <v>75.64</v>
      </c>
      <c r="L21" s="39">
        <v>28</v>
      </c>
      <c r="M21" s="27">
        <v>441.65</v>
      </c>
      <c r="N21" s="86">
        <v>705.16</v>
      </c>
      <c r="O21" s="4">
        <f t="shared" si="0"/>
        <v>2117.92</v>
      </c>
      <c r="P21" s="13">
        <v>250</v>
      </c>
      <c r="Q21" s="45">
        <f t="shared" si="1"/>
        <v>3073.08</v>
      </c>
      <c r="R21" s="44">
        <f t="shared" si="2"/>
        <v>136.35</v>
      </c>
      <c r="S21" s="44"/>
      <c r="T21" s="44"/>
      <c r="U21" s="44">
        <f t="shared" si="3"/>
        <v>136.35</v>
      </c>
      <c r="V21" s="41">
        <f t="shared" si="4"/>
        <v>2936.73</v>
      </c>
      <c r="W21" s="33" t="s">
        <v>89</v>
      </c>
      <c r="X21" s="57"/>
    </row>
    <row r="22" spans="3:24" x14ac:dyDescent="0.25">
      <c r="C22" s="91">
        <v>12</v>
      </c>
      <c r="D22" s="27">
        <v>1273148</v>
      </c>
      <c r="E22" s="92" t="s">
        <v>5</v>
      </c>
      <c r="F22" s="92" t="s">
        <v>93</v>
      </c>
      <c r="G22" s="93" t="s">
        <v>8</v>
      </c>
      <c r="H22" s="68">
        <v>43132</v>
      </c>
      <c r="I22" s="93">
        <v>9901433960</v>
      </c>
      <c r="J22" s="93">
        <v>1273148</v>
      </c>
      <c r="K22" s="21">
        <v>75.64</v>
      </c>
      <c r="L22" s="39">
        <v>28</v>
      </c>
      <c r="M22" s="27">
        <v>441.65</v>
      </c>
      <c r="N22" s="86">
        <v>705.16</v>
      </c>
      <c r="O22" s="4">
        <f t="shared" si="0"/>
        <v>2117.92</v>
      </c>
      <c r="P22" s="13">
        <v>250</v>
      </c>
      <c r="Q22" s="45">
        <f t="shared" si="1"/>
        <v>3073.08</v>
      </c>
      <c r="R22" s="44">
        <f t="shared" si="2"/>
        <v>136.35</v>
      </c>
      <c r="S22" s="44"/>
      <c r="T22" s="44"/>
      <c r="U22" s="44">
        <f t="shared" si="3"/>
        <v>136.35</v>
      </c>
      <c r="V22" s="41">
        <f t="shared" si="4"/>
        <v>2936.73</v>
      </c>
      <c r="W22" s="33">
        <v>3287039109</v>
      </c>
      <c r="X22" s="57" t="s">
        <v>160</v>
      </c>
    </row>
    <row r="23" spans="3:24" x14ac:dyDescent="0.25">
      <c r="C23" s="91">
        <v>13</v>
      </c>
      <c r="D23" s="27"/>
      <c r="E23" s="92" t="s">
        <v>5</v>
      </c>
      <c r="F23" s="92" t="s">
        <v>258</v>
      </c>
      <c r="G23" s="94" t="s">
        <v>31</v>
      </c>
      <c r="H23" s="68"/>
      <c r="I23" s="93"/>
      <c r="J23" s="93"/>
      <c r="K23" s="21">
        <v>75.64</v>
      </c>
      <c r="L23" s="39">
        <v>28</v>
      </c>
      <c r="M23" s="27"/>
      <c r="N23" s="86">
        <v>705.16</v>
      </c>
      <c r="O23" s="4">
        <f t="shared" si="0"/>
        <v>2117.92</v>
      </c>
      <c r="P23" s="13">
        <v>250</v>
      </c>
      <c r="Q23" s="45">
        <f t="shared" si="1"/>
        <v>3073.08</v>
      </c>
      <c r="R23" s="44">
        <f t="shared" si="2"/>
        <v>136.35</v>
      </c>
      <c r="S23" s="44"/>
      <c r="T23" s="44"/>
      <c r="U23" s="44">
        <f t="shared" si="3"/>
        <v>136.35</v>
      </c>
      <c r="V23" s="41">
        <f t="shared" si="4"/>
        <v>2936.73</v>
      </c>
      <c r="W23" s="33"/>
      <c r="X23" s="57"/>
    </row>
    <row r="24" spans="3:24" x14ac:dyDescent="0.25">
      <c r="C24" s="91">
        <v>14</v>
      </c>
      <c r="D24" s="27"/>
      <c r="E24" s="92" t="s">
        <v>5</v>
      </c>
      <c r="F24" s="92" t="s">
        <v>95</v>
      </c>
      <c r="G24" s="93" t="s">
        <v>9</v>
      </c>
      <c r="H24" s="68"/>
      <c r="I24" s="93"/>
      <c r="J24" s="93"/>
      <c r="K24" s="21">
        <v>75.64</v>
      </c>
      <c r="L24" s="39">
        <v>28</v>
      </c>
      <c r="M24" s="27"/>
      <c r="N24" s="86">
        <v>705.16</v>
      </c>
      <c r="O24" s="4">
        <f t="shared" si="0"/>
        <v>2117.92</v>
      </c>
      <c r="P24" s="13">
        <v>250</v>
      </c>
      <c r="Q24" s="45">
        <f t="shared" si="1"/>
        <v>3073.08</v>
      </c>
      <c r="R24" s="44">
        <f t="shared" si="2"/>
        <v>136.35</v>
      </c>
      <c r="S24" s="44"/>
      <c r="T24" s="44"/>
      <c r="U24" s="44">
        <f t="shared" si="3"/>
        <v>136.35</v>
      </c>
      <c r="V24" s="41">
        <f t="shared" si="4"/>
        <v>2936.73</v>
      </c>
      <c r="W24" s="33"/>
      <c r="X24" s="57"/>
    </row>
    <row r="25" spans="3:24" x14ac:dyDescent="0.25">
      <c r="C25" s="91">
        <v>15</v>
      </c>
      <c r="D25" s="27"/>
      <c r="E25" s="92" t="s">
        <v>5</v>
      </c>
      <c r="F25" s="39" t="s">
        <v>114</v>
      </c>
      <c r="G25" s="93" t="s">
        <v>10</v>
      </c>
      <c r="H25" s="68"/>
      <c r="I25" s="93"/>
      <c r="J25" s="93"/>
      <c r="K25" s="21">
        <v>75.64</v>
      </c>
      <c r="L25" s="39">
        <v>28</v>
      </c>
      <c r="M25" s="27"/>
      <c r="N25" s="86">
        <v>705.16</v>
      </c>
      <c r="O25" s="4">
        <f t="shared" si="0"/>
        <v>2117.92</v>
      </c>
      <c r="P25" s="13">
        <v>250</v>
      </c>
      <c r="Q25" s="45">
        <f t="shared" si="1"/>
        <v>3073.08</v>
      </c>
      <c r="R25" s="44">
        <f t="shared" si="2"/>
        <v>136.35</v>
      </c>
      <c r="S25" s="44"/>
      <c r="T25" s="44"/>
      <c r="U25" s="44">
        <f t="shared" si="3"/>
        <v>136.35</v>
      </c>
      <c r="V25" s="41">
        <f t="shared" si="4"/>
        <v>2936.73</v>
      </c>
      <c r="W25" s="33"/>
      <c r="X25" s="57"/>
    </row>
    <row r="26" spans="3:24" x14ac:dyDescent="0.25">
      <c r="C26" s="91">
        <v>16</v>
      </c>
      <c r="D26" s="27"/>
      <c r="E26" s="39" t="s">
        <v>144</v>
      </c>
      <c r="F26" s="39" t="s">
        <v>99</v>
      </c>
      <c r="G26" s="91" t="s">
        <v>107</v>
      </c>
      <c r="H26" s="68"/>
      <c r="I26" s="93"/>
      <c r="J26" s="93"/>
      <c r="K26" s="21">
        <v>75.64</v>
      </c>
      <c r="L26" s="39">
        <v>28</v>
      </c>
      <c r="M26" s="27"/>
      <c r="N26" s="86">
        <v>705.16</v>
      </c>
      <c r="O26" s="4">
        <f t="shared" si="0"/>
        <v>2117.92</v>
      </c>
      <c r="P26" s="13">
        <v>250</v>
      </c>
      <c r="Q26" s="45">
        <f t="shared" si="1"/>
        <v>3073.08</v>
      </c>
      <c r="R26" s="44">
        <f t="shared" si="2"/>
        <v>136.35</v>
      </c>
      <c r="S26" s="44"/>
      <c r="T26" s="44"/>
      <c r="U26" s="44">
        <f t="shared" si="3"/>
        <v>136.35</v>
      </c>
      <c r="V26" s="41">
        <f t="shared" si="4"/>
        <v>2936.73</v>
      </c>
      <c r="W26" s="33"/>
      <c r="X26" s="57"/>
    </row>
    <row r="27" spans="3:24" x14ac:dyDescent="0.25">
      <c r="C27" s="91">
        <v>17</v>
      </c>
      <c r="D27" s="27">
        <v>1273143</v>
      </c>
      <c r="E27" s="92" t="s">
        <v>5</v>
      </c>
      <c r="F27" s="92" t="s">
        <v>114</v>
      </c>
      <c r="G27" s="93" t="s">
        <v>115</v>
      </c>
      <c r="H27" s="68">
        <v>42786</v>
      </c>
      <c r="I27" s="93">
        <v>9901433993</v>
      </c>
      <c r="J27" s="93">
        <v>1273143</v>
      </c>
      <c r="K27" s="21">
        <v>75.64</v>
      </c>
      <c r="L27" s="39">
        <v>28</v>
      </c>
      <c r="M27" s="27">
        <v>441.65</v>
      </c>
      <c r="N27" s="86">
        <v>705.16</v>
      </c>
      <c r="O27" s="4">
        <f t="shared" si="0"/>
        <v>2117.92</v>
      </c>
      <c r="P27" s="13">
        <v>250</v>
      </c>
      <c r="Q27" s="45">
        <f t="shared" si="1"/>
        <v>3073.08</v>
      </c>
      <c r="R27" s="44">
        <f t="shared" si="2"/>
        <v>136.35</v>
      </c>
      <c r="S27" s="44"/>
      <c r="T27" s="44"/>
      <c r="U27" s="44">
        <f t="shared" si="3"/>
        <v>136.35</v>
      </c>
      <c r="V27" s="41">
        <f t="shared" si="4"/>
        <v>2936.73</v>
      </c>
      <c r="W27" s="33">
        <v>3287038912</v>
      </c>
      <c r="X27" s="57" t="s">
        <v>165</v>
      </c>
    </row>
    <row r="28" spans="3:24" x14ac:dyDescent="0.25">
      <c r="C28" s="91">
        <v>18</v>
      </c>
      <c r="D28" s="27"/>
      <c r="E28" s="92" t="s">
        <v>144</v>
      </c>
      <c r="F28" s="92" t="s">
        <v>114</v>
      </c>
      <c r="G28" s="93" t="s">
        <v>271</v>
      </c>
      <c r="H28" s="68"/>
      <c r="I28" s="93"/>
      <c r="J28" s="93"/>
      <c r="K28" s="21">
        <v>75.64</v>
      </c>
      <c r="L28" s="39">
        <v>28</v>
      </c>
      <c r="M28" s="27"/>
      <c r="N28" s="86">
        <v>705.16</v>
      </c>
      <c r="O28" s="4">
        <f t="shared" si="0"/>
        <v>2117.92</v>
      </c>
      <c r="P28" s="13">
        <v>250</v>
      </c>
      <c r="Q28" s="45">
        <f>SUM(N28:P28)</f>
        <v>3073.08</v>
      </c>
      <c r="R28" s="44">
        <f t="shared" si="2"/>
        <v>136.35</v>
      </c>
      <c r="S28" s="44"/>
      <c r="T28" s="44"/>
      <c r="U28" s="44">
        <f t="shared" si="3"/>
        <v>136.35</v>
      </c>
      <c r="V28" s="41">
        <f t="shared" si="4"/>
        <v>2936.73</v>
      </c>
      <c r="W28" s="33"/>
      <c r="X28" s="57"/>
    </row>
    <row r="29" spans="3:24" x14ac:dyDescent="0.25">
      <c r="C29" s="91">
        <v>19</v>
      </c>
      <c r="D29" s="27">
        <v>1273150</v>
      </c>
      <c r="E29" s="92" t="s">
        <v>5</v>
      </c>
      <c r="F29" s="92" t="s">
        <v>93</v>
      </c>
      <c r="G29" s="95" t="s">
        <v>116</v>
      </c>
      <c r="H29" s="68">
        <v>42786</v>
      </c>
      <c r="I29" s="93">
        <v>990099292</v>
      </c>
      <c r="J29" s="93">
        <v>1273150</v>
      </c>
      <c r="K29" s="21">
        <v>75.64</v>
      </c>
      <c r="L29" s="39">
        <v>28</v>
      </c>
      <c r="M29" s="27">
        <v>441.65</v>
      </c>
      <c r="N29" s="86">
        <v>705.16</v>
      </c>
      <c r="O29" s="4">
        <f t="shared" si="0"/>
        <v>2117.92</v>
      </c>
      <c r="P29" s="13">
        <v>250</v>
      </c>
      <c r="Q29" s="45">
        <f t="shared" si="1"/>
        <v>3073.08</v>
      </c>
      <c r="R29" s="44">
        <f t="shared" si="2"/>
        <v>136.35</v>
      </c>
      <c r="S29" s="44"/>
      <c r="T29" s="44"/>
      <c r="U29" s="44">
        <f t="shared" si="3"/>
        <v>136.35</v>
      </c>
      <c r="V29" s="41">
        <f t="shared" si="4"/>
        <v>2936.73</v>
      </c>
      <c r="W29" s="32" t="s">
        <v>123</v>
      </c>
      <c r="X29" s="57"/>
    </row>
    <row r="30" spans="3:24" s="30" customFormat="1" x14ac:dyDescent="0.25">
      <c r="C30" s="91">
        <v>20</v>
      </c>
      <c r="D30" s="27">
        <v>1273153</v>
      </c>
      <c r="E30" s="92" t="s">
        <v>5</v>
      </c>
      <c r="F30" s="39" t="s">
        <v>269</v>
      </c>
      <c r="G30" s="91" t="s">
        <v>259</v>
      </c>
      <c r="H30" s="70">
        <v>43490</v>
      </c>
      <c r="I30" s="62">
        <v>9901451132</v>
      </c>
      <c r="J30" s="62">
        <v>1273153</v>
      </c>
      <c r="K30" s="14">
        <v>75.64</v>
      </c>
      <c r="L30" s="39">
        <v>28</v>
      </c>
      <c r="M30" s="27">
        <v>441.65</v>
      </c>
      <c r="N30" s="86">
        <v>705.16</v>
      </c>
      <c r="O30" s="4">
        <f t="shared" si="0"/>
        <v>2117.92</v>
      </c>
      <c r="P30" s="13">
        <v>250</v>
      </c>
      <c r="Q30" s="45">
        <f t="shared" si="1"/>
        <v>3073.08</v>
      </c>
      <c r="R30" s="44">
        <f t="shared" si="2"/>
        <v>136.35</v>
      </c>
      <c r="S30" s="44"/>
      <c r="T30" s="44"/>
      <c r="U30" s="44">
        <f t="shared" si="3"/>
        <v>136.35</v>
      </c>
      <c r="V30" s="41">
        <f t="shared" si="4"/>
        <v>2936.73</v>
      </c>
      <c r="W30" s="33">
        <v>3607017078</v>
      </c>
      <c r="X30" s="11" t="s">
        <v>159</v>
      </c>
    </row>
    <row r="31" spans="3:24" s="30" customFormat="1" x14ac:dyDescent="0.25">
      <c r="C31" s="91">
        <v>21</v>
      </c>
      <c r="D31" s="27">
        <v>1273142</v>
      </c>
      <c r="E31" s="92" t="s">
        <v>5</v>
      </c>
      <c r="F31" s="23" t="s">
        <v>97</v>
      </c>
      <c r="G31" s="93" t="s">
        <v>260</v>
      </c>
      <c r="H31" s="68">
        <v>42795</v>
      </c>
      <c r="I31" s="28">
        <v>9901349725</v>
      </c>
      <c r="J31" s="28">
        <v>1273142</v>
      </c>
      <c r="K31" s="21">
        <v>75.64</v>
      </c>
      <c r="L31" s="39">
        <v>28</v>
      </c>
      <c r="M31" s="12">
        <v>441.65</v>
      </c>
      <c r="N31" s="86">
        <v>705.16</v>
      </c>
      <c r="O31" s="4">
        <f t="shared" si="0"/>
        <v>2117.92</v>
      </c>
      <c r="P31" s="13">
        <v>250</v>
      </c>
      <c r="Q31" s="45">
        <f t="shared" si="1"/>
        <v>3073.08</v>
      </c>
      <c r="R31" s="44">
        <f t="shared" si="2"/>
        <v>136.35</v>
      </c>
      <c r="S31" s="44"/>
      <c r="T31" s="44"/>
      <c r="U31" s="44">
        <f t="shared" si="3"/>
        <v>136.35</v>
      </c>
      <c r="V31" s="41">
        <f t="shared" si="4"/>
        <v>2936.73</v>
      </c>
      <c r="W31" s="33" t="s">
        <v>122</v>
      </c>
      <c r="X31" s="11" t="s">
        <v>226</v>
      </c>
    </row>
    <row r="32" spans="3:24" s="30" customFormat="1" x14ac:dyDescent="0.25">
      <c r="C32" s="91">
        <v>22</v>
      </c>
      <c r="D32" s="27">
        <v>1273146</v>
      </c>
      <c r="E32" s="92" t="s">
        <v>5</v>
      </c>
      <c r="F32" s="92" t="s">
        <v>97</v>
      </c>
      <c r="G32" s="93" t="s">
        <v>261</v>
      </c>
      <c r="H32" s="68">
        <v>42786</v>
      </c>
      <c r="I32" s="93">
        <v>9901433990</v>
      </c>
      <c r="J32" s="93">
        <v>1273146</v>
      </c>
      <c r="K32" s="21">
        <v>75.64</v>
      </c>
      <c r="L32" s="39">
        <v>28</v>
      </c>
      <c r="M32" s="27">
        <v>441.65</v>
      </c>
      <c r="N32" s="86">
        <v>705.16</v>
      </c>
      <c r="O32" s="4">
        <f t="shared" si="0"/>
        <v>2117.92</v>
      </c>
      <c r="P32" s="13">
        <v>250</v>
      </c>
      <c r="Q32" s="45">
        <f t="shared" si="1"/>
        <v>3073.08</v>
      </c>
      <c r="R32" s="44">
        <f t="shared" si="2"/>
        <v>136.35</v>
      </c>
      <c r="S32" s="44"/>
      <c r="T32" s="44"/>
      <c r="U32" s="44">
        <f t="shared" si="3"/>
        <v>136.35</v>
      </c>
      <c r="V32" s="41">
        <f t="shared" si="4"/>
        <v>2936.73</v>
      </c>
      <c r="W32" s="34" t="s">
        <v>152</v>
      </c>
      <c r="X32" s="11" t="s">
        <v>197</v>
      </c>
    </row>
    <row r="33" spans="1:25" x14ac:dyDescent="0.25">
      <c r="C33" s="91">
        <v>23</v>
      </c>
      <c r="D33" s="27">
        <v>1273218</v>
      </c>
      <c r="E33" s="20" t="s">
        <v>248</v>
      </c>
      <c r="F33" s="43" t="s">
        <v>93</v>
      </c>
      <c r="G33" s="96" t="s">
        <v>249</v>
      </c>
      <c r="H33" s="79">
        <v>43983</v>
      </c>
      <c r="I33" s="63">
        <v>9901490579</v>
      </c>
      <c r="J33" s="82">
        <v>1273218</v>
      </c>
      <c r="K33" s="21">
        <v>71.400000000000006</v>
      </c>
      <c r="L33" s="39">
        <v>28</v>
      </c>
      <c r="M33" s="80">
        <v>570.62</v>
      </c>
      <c r="N33" s="86">
        <v>836.6</v>
      </c>
      <c r="O33" s="4">
        <f>K33*L33</f>
        <v>1999.2000000000003</v>
      </c>
      <c r="P33" s="13">
        <v>250</v>
      </c>
      <c r="Q33" s="45">
        <f t="shared" si="1"/>
        <v>3085.8</v>
      </c>
      <c r="R33" s="44">
        <f t="shared" si="2"/>
        <v>136.97</v>
      </c>
      <c r="S33" s="44"/>
      <c r="T33" s="44"/>
      <c r="U33" s="44">
        <f t="shared" si="3"/>
        <v>136.97</v>
      </c>
      <c r="V33" s="41">
        <f t="shared" si="4"/>
        <v>2948.83</v>
      </c>
      <c r="W33" s="24"/>
    </row>
    <row r="34" spans="1:25" x14ac:dyDescent="0.25">
      <c r="C34" s="165" t="s">
        <v>106</v>
      </c>
      <c r="D34" s="166"/>
      <c r="E34" s="166"/>
      <c r="F34" s="166"/>
      <c r="G34" s="166"/>
      <c r="H34" s="166"/>
      <c r="I34" s="166"/>
      <c r="J34" s="166"/>
      <c r="K34" s="166"/>
      <c r="L34" s="167"/>
      <c r="M34" s="46">
        <f t="shared" ref="M34:R34" si="5">SUM(M11:M33)</f>
        <v>8981.4599999999973</v>
      </c>
      <c r="N34" s="8">
        <f>SUM(N11:N33)</f>
        <v>17533.079999999998</v>
      </c>
      <c r="O34" s="8">
        <f t="shared" si="5"/>
        <v>47524.959999999977</v>
      </c>
      <c r="P34" s="9">
        <f t="shared" si="5"/>
        <v>5750</v>
      </c>
      <c r="Q34" s="9">
        <v>70808.039999999994</v>
      </c>
      <c r="R34" s="9">
        <f t="shared" si="5"/>
        <v>3142.2499999999986</v>
      </c>
      <c r="S34" s="9"/>
      <c r="T34" s="9">
        <f>SUM(T11:T33)</f>
        <v>0</v>
      </c>
      <c r="U34" s="9">
        <f>SUM(U11:U33)</f>
        <v>3142.2499999999986</v>
      </c>
      <c r="V34" s="9">
        <f>SUM(V11:V33)</f>
        <v>67665.790000000037</v>
      </c>
      <c r="W34" s="101"/>
    </row>
    <row r="35" spans="1:25" ht="15" customHeight="1" x14ac:dyDescent="0.25">
      <c r="C35" s="15"/>
      <c r="D35" s="15"/>
      <c r="E35" s="15"/>
      <c r="F35" s="15"/>
      <c r="G35" s="15"/>
      <c r="H35" s="15"/>
      <c r="I35" s="65"/>
      <c r="J35" s="65"/>
      <c r="K35" s="15"/>
      <c r="L35" s="15"/>
      <c r="M35" s="15"/>
      <c r="N35" s="15"/>
      <c r="O35" s="5"/>
      <c r="P35" s="7"/>
      <c r="Q35" s="7"/>
      <c r="R35" s="7"/>
      <c r="S35" s="7"/>
      <c r="T35" s="7"/>
      <c r="U35" s="7"/>
      <c r="V35" s="7"/>
      <c r="W35" s="138" t="s">
        <v>80</v>
      </c>
      <c r="X35" s="57"/>
    </row>
    <row r="36" spans="1:25" x14ac:dyDescent="0.25">
      <c r="A36" s="133" t="s">
        <v>146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4"/>
      <c r="W36" s="139"/>
      <c r="X36" s="57"/>
    </row>
    <row r="37" spans="1:25" ht="45" customHeight="1" x14ac:dyDescent="0.25">
      <c r="C37" s="144" t="s">
        <v>85</v>
      </c>
      <c r="D37" s="144" t="s">
        <v>142</v>
      </c>
      <c r="E37" s="144" t="s">
        <v>84</v>
      </c>
      <c r="F37" s="144" t="s">
        <v>143</v>
      </c>
      <c r="G37" s="144" t="s">
        <v>83</v>
      </c>
      <c r="H37" s="144" t="s">
        <v>228</v>
      </c>
      <c r="I37" s="144" t="s">
        <v>229</v>
      </c>
      <c r="J37" s="144" t="s">
        <v>142</v>
      </c>
      <c r="K37" s="138" t="s">
        <v>88</v>
      </c>
      <c r="L37" s="155" t="s">
        <v>100</v>
      </c>
      <c r="M37" s="141" t="s">
        <v>130</v>
      </c>
      <c r="N37" s="163" t="s">
        <v>104</v>
      </c>
      <c r="O37" s="153" t="s">
        <v>105</v>
      </c>
      <c r="P37" s="163" t="s">
        <v>101</v>
      </c>
      <c r="Q37" s="148" t="s">
        <v>134</v>
      </c>
      <c r="R37" s="130" t="s">
        <v>135</v>
      </c>
      <c r="S37" s="130"/>
      <c r="T37" s="130"/>
      <c r="U37" s="141" t="s">
        <v>138</v>
      </c>
      <c r="V37" s="144" t="s">
        <v>139</v>
      </c>
      <c r="W37" s="140"/>
      <c r="X37" s="57"/>
    </row>
    <row r="38" spans="1:25" x14ac:dyDescent="0.25">
      <c r="C38" s="145"/>
      <c r="D38" s="145"/>
      <c r="E38" s="145"/>
      <c r="F38" s="145"/>
      <c r="G38" s="145"/>
      <c r="H38" s="145"/>
      <c r="I38" s="145"/>
      <c r="J38" s="145"/>
      <c r="K38" s="139"/>
      <c r="L38" s="156"/>
      <c r="M38" s="142"/>
      <c r="N38" s="164"/>
      <c r="O38" s="154"/>
      <c r="P38" s="164"/>
      <c r="Q38" s="149"/>
      <c r="R38" s="48">
        <v>201</v>
      </c>
      <c r="S38" s="102">
        <v>102</v>
      </c>
      <c r="T38" s="49" t="s">
        <v>243</v>
      </c>
      <c r="U38" s="142"/>
      <c r="V38" s="145"/>
      <c r="W38" s="35">
        <v>3493056812</v>
      </c>
      <c r="X38" s="57" t="s">
        <v>167</v>
      </c>
    </row>
    <row r="39" spans="1:25" ht="45" x14ac:dyDescent="0.25">
      <c r="C39" s="146"/>
      <c r="D39" s="146"/>
      <c r="E39" s="146"/>
      <c r="F39" s="146"/>
      <c r="G39" s="146"/>
      <c r="H39" s="146"/>
      <c r="I39" s="146"/>
      <c r="J39" s="146"/>
      <c r="K39" s="140"/>
      <c r="L39" s="157"/>
      <c r="M39" s="143"/>
      <c r="N39" s="90" t="s">
        <v>244</v>
      </c>
      <c r="O39" s="2" t="s">
        <v>102</v>
      </c>
      <c r="P39" s="1" t="s">
        <v>86</v>
      </c>
      <c r="Q39" s="150"/>
      <c r="R39" s="42" t="s">
        <v>136</v>
      </c>
      <c r="S39" s="103" t="s">
        <v>256</v>
      </c>
      <c r="T39" s="89" t="s">
        <v>137</v>
      </c>
      <c r="U39" s="143"/>
      <c r="V39" s="146"/>
      <c r="W39" s="33">
        <v>3216004367</v>
      </c>
      <c r="X39" s="57" t="s">
        <v>224</v>
      </c>
      <c r="Y39" s="81"/>
    </row>
    <row r="40" spans="1:25" x14ac:dyDescent="0.25">
      <c r="C40" s="91">
        <v>24</v>
      </c>
      <c r="D40" s="39">
        <v>1273181</v>
      </c>
      <c r="E40" s="22" t="s">
        <v>11</v>
      </c>
      <c r="F40" s="92" t="s">
        <v>262</v>
      </c>
      <c r="G40" s="93" t="s">
        <v>22</v>
      </c>
      <c r="H40" s="22" t="s">
        <v>250</v>
      </c>
      <c r="I40" s="66" t="s">
        <v>230</v>
      </c>
      <c r="J40" s="66" t="s">
        <v>231</v>
      </c>
      <c r="K40" s="25">
        <v>71.400000000000006</v>
      </c>
      <c r="L40" s="12">
        <v>28</v>
      </c>
      <c r="M40" s="27">
        <v>570.62</v>
      </c>
      <c r="N40" s="86">
        <v>836.6</v>
      </c>
      <c r="O40" s="4">
        <f t="shared" ref="O40:O69" si="6">+K40*L40</f>
        <v>1999.2000000000003</v>
      </c>
      <c r="P40" s="13">
        <v>250</v>
      </c>
      <c r="Q40" s="45">
        <f>N40+O40+P40</f>
        <v>3085.8</v>
      </c>
      <c r="R40" s="44">
        <f t="shared" ref="R40:R94" si="7">ROUND((N40+O40)*4.83%,2)</f>
        <v>136.97</v>
      </c>
      <c r="S40" s="44"/>
      <c r="T40" s="44"/>
      <c r="U40" s="44">
        <f t="shared" ref="U40:U72" si="8">ROUND(SUM(R40:T40),2)</f>
        <v>136.97</v>
      </c>
      <c r="V40" s="41">
        <f>ROUND(Q40-U40,2)</f>
        <v>2948.83</v>
      </c>
      <c r="W40" s="33"/>
      <c r="X40" s="57"/>
      <c r="Y40" s="81"/>
    </row>
    <row r="41" spans="1:25" x14ac:dyDescent="0.25">
      <c r="C41" s="91">
        <v>25</v>
      </c>
      <c r="D41" s="39">
        <v>1273201</v>
      </c>
      <c r="E41" s="22" t="s">
        <v>11</v>
      </c>
      <c r="F41" s="92" t="s">
        <v>262</v>
      </c>
      <c r="G41" s="94" t="s">
        <v>25</v>
      </c>
      <c r="H41" s="68">
        <v>39084</v>
      </c>
      <c r="I41" s="28">
        <v>9901434000</v>
      </c>
      <c r="J41" s="28">
        <v>1273201</v>
      </c>
      <c r="K41" s="21">
        <v>71.400000000000006</v>
      </c>
      <c r="L41" s="39">
        <v>28</v>
      </c>
      <c r="M41" s="27">
        <v>570.62</v>
      </c>
      <c r="N41" s="86">
        <v>836.6</v>
      </c>
      <c r="O41" s="4">
        <f t="shared" si="6"/>
        <v>1999.2000000000003</v>
      </c>
      <c r="P41" s="13">
        <v>250</v>
      </c>
      <c r="Q41" s="45">
        <f t="shared" ref="Q41:Q94" si="9">N41+O41+P41</f>
        <v>3085.8</v>
      </c>
      <c r="R41" s="44">
        <f t="shared" si="7"/>
        <v>136.97</v>
      </c>
      <c r="S41" s="44"/>
      <c r="T41" s="44"/>
      <c r="U41" s="44">
        <f t="shared" si="8"/>
        <v>136.97</v>
      </c>
      <c r="V41" s="41">
        <f t="shared" ref="V41:V93" si="10">ROUND(Q41-U41,2)</f>
        <v>2948.83</v>
      </c>
      <c r="W41" s="33">
        <v>3216008208</v>
      </c>
      <c r="X41" s="57" t="s">
        <v>193</v>
      </c>
      <c r="Y41" s="81"/>
    </row>
    <row r="42" spans="1:25" x14ac:dyDescent="0.25">
      <c r="C42" s="91">
        <v>26</v>
      </c>
      <c r="D42" s="39"/>
      <c r="E42" s="22" t="s">
        <v>11</v>
      </c>
      <c r="F42" s="92" t="s">
        <v>262</v>
      </c>
      <c r="G42" s="95" t="s">
        <v>66</v>
      </c>
      <c r="H42" s="68">
        <v>44138</v>
      </c>
      <c r="I42" s="93">
        <v>9901495284</v>
      </c>
      <c r="J42" s="28"/>
      <c r="K42" s="21">
        <v>71.400000000000006</v>
      </c>
      <c r="L42" s="39">
        <v>28</v>
      </c>
      <c r="M42" s="27">
        <v>570.62</v>
      </c>
      <c r="N42" s="86">
        <v>836.6</v>
      </c>
      <c r="O42" s="4">
        <f t="shared" si="6"/>
        <v>1999.2000000000003</v>
      </c>
      <c r="P42" s="13">
        <v>250</v>
      </c>
      <c r="Q42" s="45">
        <f t="shared" si="9"/>
        <v>3085.8</v>
      </c>
      <c r="R42" s="44">
        <f t="shared" si="7"/>
        <v>136.97</v>
      </c>
      <c r="S42" s="44"/>
      <c r="T42" s="44"/>
      <c r="U42" s="44">
        <f t="shared" si="8"/>
        <v>136.97</v>
      </c>
      <c r="V42" s="41">
        <f t="shared" si="10"/>
        <v>2948.83</v>
      </c>
      <c r="W42" s="33" t="s">
        <v>124</v>
      </c>
      <c r="X42" s="57" t="s">
        <v>168</v>
      </c>
    </row>
    <row r="43" spans="1:25" x14ac:dyDescent="0.25">
      <c r="C43" s="91">
        <v>27</v>
      </c>
      <c r="D43" s="39">
        <v>1273183</v>
      </c>
      <c r="E43" s="22" t="s">
        <v>11</v>
      </c>
      <c r="F43" s="92" t="s">
        <v>96</v>
      </c>
      <c r="G43" s="93" t="s">
        <v>17</v>
      </c>
      <c r="H43" s="68">
        <v>38719</v>
      </c>
      <c r="I43" s="28">
        <v>9901433999</v>
      </c>
      <c r="J43" s="28">
        <v>1273183</v>
      </c>
      <c r="K43" s="21">
        <v>71.400000000000006</v>
      </c>
      <c r="L43" s="39">
        <v>28</v>
      </c>
      <c r="M43" s="27">
        <v>570.62</v>
      </c>
      <c r="N43" s="86">
        <v>836.6</v>
      </c>
      <c r="O43" s="4">
        <f t="shared" si="6"/>
        <v>1999.2000000000003</v>
      </c>
      <c r="P43" s="13">
        <v>250</v>
      </c>
      <c r="Q43" s="45">
        <f t="shared" si="9"/>
        <v>3085.8</v>
      </c>
      <c r="R43" s="44">
        <f t="shared" si="7"/>
        <v>136.97</v>
      </c>
      <c r="S43" s="44"/>
      <c r="T43" s="44"/>
      <c r="U43" s="44">
        <f t="shared" si="8"/>
        <v>136.97</v>
      </c>
      <c r="V43" s="41">
        <f t="shared" si="10"/>
        <v>2948.83</v>
      </c>
      <c r="W43" s="37">
        <v>3216034565</v>
      </c>
      <c r="X43" s="57" t="s">
        <v>169</v>
      </c>
    </row>
    <row r="44" spans="1:25" s="30" customFormat="1" x14ac:dyDescent="0.25">
      <c r="C44" s="91">
        <v>28</v>
      </c>
      <c r="D44" s="39">
        <v>1273180</v>
      </c>
      <c r="E44" s="22" t="s">
        <v>11</v>
      </c>
      <c r="F44" s="92" t="s">
        <v>94</v>
      </c>
      <c r="G44" s="93" t="s">
        <v>14</v>
      </c>
      <c r="H44" s="68">
        <v>41184</v>
      </c>
      <c r="I44" s="28">
        <v>9901106084</v>
      </c>
      <c r="J44" s="28">
        <v>1273180</v>
      </c>
      <c r="K44" s="21">
        <v>71.400000000000006</v>
      </c>
      <c r="L44" s="39">
        <v>28</v>
      </c>
      <c r="M44" s="27">
        <v>570.62</v>
      </c>
      <c r="N44" s="86">
        <v>836.6</v>
      </c>
      <c r="O44" s="4">
        <f t="shared" si="6"/>
        <v>1999.2000000000003</v>
      </c>
      <c r="P44" s="13">
        <v>250</v>
      </c>
      <c r="Q44" s="45">
        <f t="shared" si="9"/>
        <v>3085.8</v>
      </c>
      <c r="R44" s="44">
        <f t="shared" si="7"/>
        <v>136.97</v>
      </c>
      <c r="S44" s="44"/>
      <c r="T44" s="44"/>
      <c r="U44" s="44">
        <f t="shared" si="8"/>
        <v>136.97</v>
      </c>
      <c r="V44" s="41">
        <f t="shared" si="10"/>
        <v>2948.83</v>
      </c>
      <c r="W44" s="37">
        <v>3393002889</v>
      </c>
      <c r="X44" s="11" t="s">
        <v>170</v>
      </c>
      <c r="Y44" s="81"/>
    </row>
    <row r="45" spans="1:25" x14ac:dyDescent="0.25">
      <c r="C45" s="91">
        <v>29</v>
      </c>
      <c r="D45" s="39">
        <v>1273186</v>
      </c>
      <c r="E45" s="22" t="s">
        <v>11</v>
      </c>
      <c r="F45" s="92" t="s">
        <v>94</v>
      </c>
      <c r="G45" s="93" t="s">
        <v>15</v>
      </c>
      <c r="H45" s="71">
        <v>43101</v>
      </c>
      <c r="I45" s="40">
        <v>9901347851</v>
      </c>
      <c r="J45" s="40">
        <v>1273186</v>
      </c>
      <c r="K45" s="21">
        <v>71.400000000000006</v>
      </c>
      <c r="L45" s="39">
        <v>28</v>
      </c>
      <c r="M45" s="27">
        <v>570.62</v>
      </c>
      <c r="N45" s="86">
        <v>836.6</v>
      </c>
      <c r="O45" s="4">
        <f t="shared" si="6"/>
        <v>1999.2000000000003</v>
      </c>
      <c r="P45" s="13">
        <v>250</v>
      </c>
      <c r="Q45" s="45">
        <f t="shared" si="9"/>
        <v>3085.8</v>
      </c>
      <c r="R45" s="44">
        <f t="shared" si="7"/>
        <v>136.97</v>
      </c>
      <c r="S45" s="44"/>
      <c r="T45" s="44"/>
      <c r="U45" s="44">
        <f t="shared" si="8"/>
        <v>136.97</v>
      </c>
      <c r="V45" s="41">
        <f t="shared" si="10"/>
        <v>2948.83</v>
      </c>
      <c r="W45" s="33">
        <v>3216001475</v>
      </c>
      <c r="X45" s="57"/>
      <c r="Y45" s="81"/>
    </row>
    <row r="46" spans="1:25" x14ac:dyDescent="0.25">
      <c r="C46" s="91">
        <v>30</v>
      </c>
      <c r="D46" s="39">
        <v>1273199</v>
      </c>
      <c r="E46" s="22" t="s">
        <v>11</v>
      </c>
      <c r="F46" s="92" t="s">
        <v>94</v>
      </c>
      <c r="G46" s="93" t="s">
        <v>110</v>
      </c>
      <c r="H46" s="71">
        <v>43101</v>
      </c>
      <c r="I46" s="40">
        <v>9901358809</v>
      </c>
      <c r="J46" s="40">
        <v>1273199</v>
      </c>
      <c r="K46" s="21">
        <v>71.400000000000006</v>
      </c>
      <c r="L46" s="39">
        <v>28</v>
      </c>
      <c r="M46" s="12">
        <v>570.62</v>
      </c>
      <c r="N46" s="86">
        <v>836.6</v>
      </c>
      <c r="O46" s="4">
        <f t="shared" si="6"/>
        <v>1999.2000000000003</v>
      </c>
      <c r="P46" s="13">
        <v>250</v>
      </c>
      <c r="Q46" s="45">
        <f t="shared" si="9"/>
        <v>3085.8</v>
      </c>
      <c r="R46" s="44">
        <f t="shared" si="7"/>
        <v>136.97</v>
      </c>
      <c r="S46" s="44"/>
      <c r="T46" s="44"/>
      <c r="U46" s="44">
        <f t="shared" si="8"/>
        <v>136.97</v>
      </c>
      <c r="V46" s="41">
        <f t="shared" si="10"/>
        <v>2948.83</v>
      </c>
      <c r="W46" s="33">
        <v>3216001439</v>
      </c>
      <c r="X46" s="57" t="s">
        <v>172</v>
      </c>
      <c r="Y46" s="81"/>
    </row>
    <row r="47" spans="1:25" x14ac:dyDescent="0.25">
      <c r="C47" s="91">
        <v>31</v>
      </c>
      <c r="D47" s="39">
        <v>1273192</v>
      </c>
      <c r="E47" s="22" t="s">
        <v>11</v>
      </c>
      <c r="F47" s="92" t="s">
        <v>94</v>
      </c>
      <c r="G47" s="94" t="s">
        <v>16</v>
      </c>
      <c r="H47" s="68">
        <v>38384</v>
      </c>
      <c r="I47" s="28">
        <v>9901434001</v>
      </c>
      <c r="J47" s="28">
        <v>1273192</v>
      </c>
      <c r="K47" s="21">
        <v>71.400000000000006</v>
      </c>
      <c r="L47" s="39">
        <v>28</v>
      </c>
      <c r="M47" s="27">
        <v>570.62</v>
      </c>
      <c r="N47" s="86">
        <v>836.6</v>
      </c>
      <c r="O47" s="4">
        <f t="shared" si="6"/>
        <v>1999.2000000000003</v>
      </c>
      <c r="P47" s="13">
        <v>250</v>
      </c>
      <c r="Q47" s="45">
        <f t="shared" si="9"/>
        <v>3085.8</v>
      </c>
      <c r="R47" s="44">
        <f t="shared" si="7"/>
        <v>136.97</v>
      </c>
      <c r="S47" s="44"/>
      <c r="T47" s="44"/>
      <c r="U47" s="44">
        <f t="shared" si="8"/>
        <v>136.97</v>
      </c>
      <c r="V47" s="41">
        <f t="shared" si="10"/>
        <v>2948.83</v>
      </c>
      <c r="W47" s="33">
        <v>3216001493</v>
      </c>
      <c r="X47" s="57" t="s">
        <v>171</v>
      </c>
      <c r="Y47" s="81"/>
    </row>
    <row r="48" spans="1:25" x14ac:dyDescent="0.25">
      <c r="C48" s="91">
        <v>32</v>
      </c>
      <c r="D48" s="39">
        <v>1273195</v>
      </c>
      <c r="E48" s="22" t="s">
        <v>11</v>
      </c>
      <c r="F48" s="92" t="s">
        <v>94</v>
      </c>
      <c r="G48" s="94" t="s">
        <v>118</v>
      </c>
      <c r="H48" s="68">
        <v>37681</v>
      </c>
      <c r="I48" s="28">
        <v>9901434002</v>
      </c>
      <c r="J48" s="28">
        <v>1273195</v>
      </c>
      <c r="K48" s="21">
        <v>71.400000000000006</v>
      </c>
      <c r="L48" s="39">
        <v>28</v>
      </c>
      <c r="M48" s="27">
        <v>570.62</v>
      </c>
      <c r="N48" s="86">
        <v>836.6</v>
      </c>
      <c r="O48" s="4">
        <f t="shared" si="6"/>
        <v>1999.2000000000003</v>
      </c>
      <c r="P48" s="13">
        <v>250</v>
      </c>
      <c r="Q48" s="45">
        <f t="shared" si="9"/>
        <v>3085.8</v>
      </c>
      <c r="R48" s="44">
        <f t="shared" si="7"/>
        <v>136.97</v>
      </c>
      <c r="S48" s="44"/>
      <c r="T48" s="44"/>
      <c r="U48" s="44">
        <f t="shared" si="8"/>
        <v>136.97</v>
      </c>
      <c r="V48" s="41">
        <f t="shared" si="10"/>
        <v>2948.83</v>
      </c>
      <c r="W48" s="33" t="s">
        <v>127</v>
      </c>
      <c r="X48" s="57"/>
    </row>
    <row r="49" spans="3:24" x14ac:dyDescent="0.25">
      <c r="C49" s="91">
        <v>33</v>
      </c>
      <c r="D49" s="39">
        <v>1273193</v>
      </c>
      <c r="E49" s="22" t="s">
        <v>11</v>
      </c>
      <c r="F49" s="92" t="s">
        <v>96</v>
      </c>
      <c r="G49" s="93" t="s">
        <v>18</v>
      </c>
      <c r="H49" s="68">
        <v>37742</v>
      </c>
      <c r="I49" s="28">
        <v>9901434003</v>
      </c>
      <c r="J49" s="28">
        <v>1273193</v>
      </c>
      <c r="K49" s="21">
        <v>71.400000000000006</v>
      </c>
      <c r="L49" s="39">
        <v>28</v>
      </c>
      <c r="M49" s="27">
        <v>570.62</v>
      </c>
      <c r="N49" s="86">
        <v>836.6</v>
      </c>
      <c r="O49" s="4">
        <f t="shared" si="6"/>
        <v>1999.2000000000003</v>
      </c>
      <c r="P49" s="13">
        <v>250</v>
      </c>
      <c r="Q49" s="45">
        <f t="shared" si="9"/>
        <v>3085.8</v>
      </c>
      <c r="R49" s="44">
        <f t="shared" si="7"/>
        <v>136.97</v>
      </c>
      <c r="S49" s="44"/>
      <c r="T49" s="44"/>
      <c r="U49" s="44">
        <f t="shared" si="8"/>
        <v>136.97</v>
      </c>
      <c r="V49" s="41">
        <f t="shared" si="10"/>
        <v>2948.83</v>
      </c>
      <c r="W49" s="33">
        <v>3216004486</v>
      </c>
      <c r="X49" s="57" t="s">
        <v>227</v>
      </c>
    </row>
    <row r="50" spans="3:24" x14ac:dyDescent="0.25">
      <c r="C50" s="91">
        <v>34</v>
      </c>
      <c r="D50" s="39">
        <v>1273155</v>
      </c>
      <c r="E50" s="22" t="s">
        <v>11</v>
      </c>
      <c r="F50" s="92" t="s">
        <v>96</v>
      </c>
      <c r="G50" s="93" t="s">
        <v>19</v>
      </c>
      <c r="H50" s="68">
        <v>37681</v>
      </c>
      <c r="I50" s="28">
        <v>9901433972</v>
      </c>
      <c r="J50" s="28">
        <v>1273155</v>
      </c>
      <c r="K50" s="21">
        <v>71.400000000000006</v>
      </c>
      <c r="L50" s="39">
        <v>28</v>
      </c>
      <c r="M50" s="27">
        <v>570.62</v>
      </c>
      <c r="N50" s="86">
        <v>836.6</v>
      </c>
      <c r="O50" s="4">
        <f t="shared" si="6"/>
        <v>1999.2000000000003</v>
      </c>
      <c r="P50" s="13">
        <v>250</v>
      </c>
      <c r="Q50" s="45">
        <f t="shared" si="9"/>
        <v>3085.8</v>
      </c>
      <c r="R50" s="44">
        <f t="shared" si="7"/>
        <v>136.97</v>
      </c>
      <c r="S50" s="44"/>
      <c r="T50" s="44"/>
      <c r="U50" s="44">
        <f t="shared" si="8"/>
        <v>136.97</v>
      </c>
      <c r="V50" s="41">
        <f t="shared" si="10"/>
        <v>2948.83</v>
      </c>
      <c r="W50" s="33"/>
      <c r="X50" s="57"/>
    </row>
    <row r="51" spans="3:24" x14ac:dyDescent="0.25">
      <c r="C51" s="91">
        <v>35</v>
      </c>
      <c r="D51" s="39">
        <v>1273156</v>
      </c>
      <c r="E51" s="22" t="s">
        <v>11</v>
      </c>
      <c r="F51" s="92" t="s">
        <v>96</v>
      </c>
      <c r="G51" s="93" t="s">
        <v>20</v>
      </c>
      <c r="H51" s="68">
        <v>39084</v>
      </c>
      <c r="I51" s="28">
        <v>9901434004</v>
      </c>
      <c r="J51" s="28">
        <v>1273156</v>
      </c>
      <c r="K51" s="21">
        <v>71.400000000000006</v>
      </c>
      <c r="L51" s="39">
        <v>28</v>
      </c>
      <c r="M51" s="27">
        <v>570.62</v>
      </c>
      <c r="N51" s="86">
        <v>836.6</v>
      </c>
      <c r="O51" s="4">
        <f t="shared" si="6"/>
        <v>1999.2000000000003</v>
      </c>
      <c r="P51" s="13">
        <v>250</v>
      </c>
      <c r="Q51" s="45">
        <f t="shared" si="9"/>
        <v>3085.8</v>
      </c>
      <c r="R51" s="44">
        <f t="shared" si="7"/>
        <v>136.97</v>
      </c>
      <c r="S51" s="44"/>
      <c r="T51" s="44"/>
      <c r="U51" s="44">
        <f t="shared" si="8"/>
        <v>136.97</v>
      </c>
      <c r="V51" s="41">
        <f t="shared" si="10"/>
        <v>2948.83</v>
      </c>
      <c r="W51" s="32">
        <v>3287036524</v>
      </c>
      <c r="X51" s="57" t="s">
        <v>173</v>
      </c>
    </row>
    <row r="52" spans="3:24" x14ac:dyDescent="0.25">
      <c r="C52" s="91">
        <v>36</v>
      </c>
      <c r="D52" s="39"/>
      <c r="E52" s="22" t="s">
        <v>11</v>
      </c>
      <c r="F52" s="92" t="s">
        <v>96</v>
      </c>
      <c r="G52" s="93" t="s">
        <v>21</v>
      </c>
      <c r="H52" s="68">
        <v>44440</v>
      </c>
      <c r="I52" s="93">
        <v>9901532670</v>
      </c>
      <c r="J52" s="93"/>
      <c r="K52" s="21">
        <v>71.400000000000006</v>
      </c>
      <c r="L52" s="39">
        <v>28</v>
      </c>
      <c r="M52" s="27"/>
      <c r="N52" s="86">
        <v>836.6</v>
      </c>
      <c r="O52" s="4">
        <f t="shared" si="6"/>
        <v>1999.2000000000003</v>
      </c>
      <c r="P52" s="13">
        <v>250</v>
      </c>
      <c r="Q52" s="45">
        <f t="shared" si="9"/>
        <v>3085.8</v>
      </c>
      <c r="R52" s="44">
        <f t="shared" si="7"/>
        <v>136.97</v>
      </c>
      <c r="S52" s="44"/>
      <c r="T52" s="44"/>
      <c r="U52" s="44">
        <f t="shared" si="8"/>
        <v>136.97</v>
      </c>
      <c r="V52" s="41">
        <f t="shared" si="10"/>
        <v>2948.83</v>
      </c>
      <c r="W52" s="33">
        <v>3153050750</v>
      </c>
      <c r="X52" s="57" t="s">
        <v>174</v>
      </c>
    </row>
    <row r="53" spans="3:24" x14ac:dyDescent="0.25">
      <c r="C53" s="91">
        <v>37</v>
      </c>
      <c r="D53" s="39">
        <v>1273158</v>
      </c>
      <c r="E53" s="22" t="s">
        <v>11</v>
      </c>
      <c r="F53" s="92" t="s">
        <v>96</v>
      </c>
      <c r="G53" s="94" t="s">
        <v>23</v>
      </c>
      <c r="H53" s="71">
        <v>42887</v>
      </c>
      <c r="I53" s="40">
        <v>9901355144</v>
      </c>
      <c r="J53" s="40">
        <v>1273158</v>
      </c>
      <c r="K53" s="21">
        <v>71.400000000000006</v>
      </c>
      <c r="L53" s="39">
        <v>28</v>
      </c>
      <c r="M53" s="27">
        <v>570.62</v>
      </c>
      <c r="N53" s="86">
        <v>836.6</v>
      </c>
      <c r="O53" s="4">
        <f t="shared" si="6"/>
        <v>1999.2000000000003</v>
      </c>
      <c r="P53" s="13">
        <v>250</v>
      </c>
      <c r="Q53" s="45">
        <f t="shared" si="9"/>
        <v>3085.8</v>
      </c>
      <c r="R53" s="44">
        <f t="shared" si="7"/>
        <v>136.97</v>
      </c>
      <c r="S53" s="44"/>
      <c r="T53" s="44"/>
      <c r="U53" s="44">
        <f t="shared" si="8"/>
        <v>136.97</v>
      </c>
      <c r="V53" s="41">
        <f t="shared" si="10"/>
        <v>2948.83</v>
      </c>
      <c r="W53" s="35">
        <v>3287036510</v>
      </c>
      <c r="X53" s="57" t="s">
        <v>175</v>
      </c>
    </row>
    <row r="54" spans="3:24" x14ac:dyDescent="0.25">
      <c r="C54" s="91">
        <v>38</v>
      </c>
      <c r="D54" s="39">
        <v>1273159</v>
      </c>
      <c r="E54" s="22" t="s">
        <v>11</v>
      </c>
      <c r="F54" s="92" t="s">
        <v>96</v>
      </c>
      <c r="G54" s="93" t="s">
        <v>24</v>
      </c>
      <c r="H54" s="68">
        <v>38718</v>
      </c>
      <c r="I54" s="28">
        <v>9901451122</v>
      </c>
      <c r="J54" s="28">
        <v>1273159</v>
      </c>
      <c r="K54" s="21">
        <v>71.400000000000006</v>
      </c>
      <c r="L54" s="39">
        <v>28</v>
      </c>
      <c r="M54" s="27">
        <v>570.62</v>
      </c>
      <c r="N54" s="86">
        <v>836.6</v>
      </c>
      <c r="O54" s="4">
        <f t="shared" si="6"/>
        <v>1999.2000000000003</v>
      </c>
      <c r="P54" s="13">
        <v>250</v>
      </c>
      <c r="Q54" s="45">
        <f t="shared" si="9"/>
        <v>3085.8</v>
      </c>
      <c r="R54" s="44">
        <f t="shared" si="7"/>
        <v>136.97</v>
      </c>
      <c r="S54" s="44"/>
      <c r="T54" s="44"/>
      <c r="U54" s="44">
        <f t="shared" si="8"/>
        <v>136.97</v>
      </c>
      <c r="V54" s="41">
        <f t="shared" si="10"/>
        <v>2948.83</v>
      </c>
      <c r="W54" s="36">
        <v>3493030662</v>
      </c>
      <c r="X54" s="57"/>
    </row>
    <row r="55" spans="3:24" x14ac:dyDescent="0.25">
      <c r="C55" s="91">
        <v>39</v>
      </c>
      <c r="D55" s="39">
        <v>1273160</v>
      </c>
      <c r="E55" s="22" t="s">
        <v>11</v>
      </c>
      <c r="F55" s="92" t="s">
        <v>96</v>
      </c>
      <c r="G55" s="95" t="s">
        <v>26</v>
      </c>
      <c r="H55" s="71">
        <v>43101</v>
      </c>
      <c r="I55" s="40">
        <v>990099342</v>
      </c>
      <c r="J55" s="40">
        <v>1273160</v>
      </c>
      <c r="K55" s="21">
        <v>71.400000000000006</v>
      </c>
      <c r="L55" s="39">
        <v>28</v>
      </c>
      <c r="M55" s="27">
        <v>570.62</v>
      </c>
      <c r="N55" s="86">
        <v>836.6</v>
      </c>
      <c r="O55" s="4">
        <f t="shared" si="6"/>
        <v>1999.2000000000003</v>
      </c>
      <c r="P55" s="13">
        <v>250</v>
      </c>
      <c r="Q55" s="45">
        <f t="shared" si="9"/>
        <v>3085.8</v>
      </c>
      <c r="R55" s="44">
        <f t="shared" si="7"/>
        <v>136.97</v>
      </c>
      <c r="S55" s="44"/>
      <c r="T55" s="44"/>
      <c r="U55" s="44">
        <f t="shared" si="8"/>
        <v>136.97</v>
      </c>
      <c r="V55" s="41">
        <f t="shared" si="10"/>
        <v>2948.83</v>
      </c>
      <c r="W55" s="36">
        <v>3229011703</v>
      </c>
      <c r="X55" s="57" t="s">
        <v>225</v>
      </c>
    </row>
    <row r="56" spans="3:24" x14ac:dyDescent="0.25">
      <c r="C56" s="91">
        <v>40</v>
      </c>
      <c r="D56" s="39">
        <v>1273161</v>
      </c>
      <c r="E56" s="22" t="s">
        <v>11</v>
      </c>
      <c r="F56" s="92" t="s">
        <v>96</v>
      </c>
      <c r="G56" s="95" t="s">
        <v>27</v>
      </c>
      <c r="H56" s="71">
        <v>43101</v>
      </c>
      <c r="I56" s="40">
        <v>9901110190</v>
      </c>
      <c r="J56" s="40">
        <v>1273161</v>
      </c>
      <c r="K56" s="21">
        <v>71.400000000000006</v>
      </c>
      <c r="L56" s="39">
        <v>28</v>
      </c>
      <c r="M56" s="27">
        <v>570.62</v>
      </c>
      <c r="N56" s="86">
        <v>836.6</v>
      </c>
      <c r="O56" s="4">
        <f t="shared" si="6"/>
        <v>1999.2000000000003</v>
      </c>
      <c r="P56" s="13">
        <v>250</v>
      </c>
      <c r="Q56" s="45">
        <f t="shared" si="9"/>
        <v>3085.8</v>
      </c>
      <c r="R56" s="44">
        <f t="shared" si="7"/>
        <v>136.97</v>
      </c>
      <c r="S56" s="44"/>
      <c r="T56" s="44"/>
      <c r="U56" s="44">
        <f t="shared" si="8"/>
        <v>136.97</v>
      </c>
      <c r="V56" s="41">
        <f t="shared" si="10"/>
        <v>2948.83</v>
      </c>
      <c r="W56" s="35">
        <v>3229010483</v>
      </c>
      <c r="X56" s="57"/>
    </row>
    <row r="57" spans="3:24" x14ac:dyDescent="0.25">
      <c r="C57" s="91">
        <v>41</v>
      </c>
      <c r="D57" s="39">
        <v>1273162</v>
      </c>
      <c r="E57" s="22" t="s">
        <v>11</v>
      </c>
      <c r="F57" s="92" t="s">
        <v>96</v>
      </c>
      <c r="G57" s="95" t="s">
        <v>28</v>
      </c>
      <c r="H57" s="71">
        <v>43101</v>
      </c>
      <c r="I57" s="40">
        <v>9901001016</v>
      </c>
      <c r="J57" s="40">
        <v>1273162</v>
      </c>
      <c r="K57" s="21">
        <v>71.400000000000006</v>
      </c>
      <c r="L57" s="39">
        <v>28</v>
      </c>
      <c r="M57" s="27">
        <v>570.62</v>
      </c>
      <c r="N57" s="86">
        <v>836.6</v>
      </c>
      <c r="O57" s="4">
        <f t="shared" si="6"/>
        <v>1999.2000000000003</v>
      </c>
      <c r="P57" s="13">
        <v>250</v>
      </c>
      <c r="Q57" s="45">
        <f t="shared" si="9"/>
        <v>3085.8</v>
      </c>
      <c r="R57" s="44">
        <f t="shared" si="7"/>
        <v>136.97</v>
      </c>
      <c r="S57" s="44"/>
      <c r="T57" s="44"/>
      <c r="U57" s="44">
        <f t="shared" si="8"/>
        <v>136.97</v>
      </c>
      <c r="V57" s="41">
        <f t="shared" si="10"/>
        <v>2948.83</v>
      </c>
      <c r="W57" s="35">
        <v>3287027181</v>
      </c>
      <c r="X57" s="57"/>
    </row>
    <row r="58" spans="3:24" x14ac:dyDescent="0.25">
      <c r="C58" s="91">
        <v>42</v>
      </c>
      <c r="D58" s="39">
        <v>1273163</v>
      </c>
      <c r="E58" s="22" t="s">
        <v>11</v>
      </c>
      <c r="F58" s="92" t="s">
        <v>96</v>
      </c>
      <c r="G58" s="94" t="s">
        <v>29</v>
      </c>
      <c r="H58" s="71">
        <v>43101</v>
      </c>
      <c r="I58" s="40">
        <v>9901000969</v>
      </c>
      <c r="J58" s="40">
        <v>1273163</v>
      </c>
      <c r="K58" s="21">
        <v>71.400000000000006</v>
      </c>
      <c r="L58" s="39">
        <v>28</v>
      </c>
      <c r="M58" s="27">
        <v>570.62</v>
      </c>
      <c r="N58" s="86">
        <v>836.6</v>
      </c>
      <c r="O58" s="4">
        <f t="shared" si="6"/>
        <v>1999.2000000000003</v>
      </c>
      <c r="P58" s="13">
        <v>250</v>
      </c>
      <c r="Q58" s="45">
        <f t="shared" si="9"/>
        <v>3085.8</v>
      </c>
      <c r="R58" s="44">
        <f t="shared" si="7"/>
        <v>136.97</v>
      </c>
      <c r="S58" s="44"/>
      <c r="T58" s="44"/>
      <c r="U58" s="44">
        <f t="shared" si="8"/>
        <v>136.97</v>
      </c>
      <c r="V58" s="41">
        <f t="shared" si="10"/>
        <v>2948.83</v>
      </c>
      <c r="W58" s="35">
        <v>3216008414</v>
      </c>
      <c r="X58" s="57"/>
    </row>
    <row r="59" spans="3:24" x14ac:dyDescent="0.25">
      <c r="C59" s="91">
        <v>43</v>
      </c>
      <c r="D59" s="39">
        <v>1273164</v>
      </c>
      <c r="E59" s="22" t="s">
        <v>11</v>
      </c>
      <c r="F59" s="92" t="s">
        <v>96</v>
      </c>
      <c r="G59" s="95" t="s">
        <v>30</v>
      </c>
      <c r="H59" s="71">
        <v>43101</v>
      </c>
      <c r="I59" s="40">
        <v>9901197067</v>
      </c>
      <c r="J59" s="40">
        <v>1273164</v>
      </c>
      <c r="K59" s="21">
        <v>71.400000000000006</v>
      </c>
      <c r="L59" s="39">
        <v>28</v>
      </c>
      <c r="M59" s="27">
        <v>570.62</v>
      </c>
      <c r="N59" s="86">
        <v>836.6</v>
      </c>
      <c r="O59" s="4">
        <f t="shared" si="6"/>
        <v>1999.2000000000003</v>
      </c>
      <c r="P59" s="13">
        <v>250</v>
      </c>
      <c r="Q59" s="45">
        <f t="shared" si="9"/>
        <v>3085.8</v>
      </c>
      <c r="R59" s="44">
        <f t="shared" si="7"/>
        <v>136.97</v>
      </c>
      <c r="S59" s="44"/>
      <c r="T59" s="44">
        <v>700</v>
      </c>
      <c r="U59" s="44">
        <f t="shared" si="8"/>
        <v>836.97</v>
      </c>
      <c r="V59" s="41">
        <f t="shared" si="10"/>
        <v>2248.83</v>
      </c>
      <c r="W59" s="35">
        <v>3287036657</v>
      </c>
      <c r="X59" s="57" t="s">
        <v>176</v>
      </c>
    </row>
    <row r="60" spans="3:24" x14ac:dyDescent="0.25">
      <c r="C60" s="91">
        <v>44</v>
      </c>
      <c r="D60" s="39">
        <v>1273165</v>
      </c>
      <c r="E60" s="22" t="s">
        <v>11</v>
      </c>
      <c r="F60" s="92" t="s">
        <v>96</v>
      </c>
      <c r="G60" s="30" t="s">
        <v>263</v>
      </c>
      <c r="H60" s="71">
        <v>43101</v>
      </c>
      <c r="I60" s="40">
        <v>9901001044</v>
      </c>
      <c r="J60" s="40">
        <v>1273165</v>
      </c>
      <c r="K60" s="21">
        <v>71.400000000000006</v>
      </c>
      <c r="L60" s="39">
        <v>28</v>
      </c>
      <c r="M60" s="27">
        <v>570.62</v>
      </c>
      <c r="N60" s="86">
        <v>836.6</v>
      </c>
      <c r="O60" s="4">
        <f t="shared" si="6"/>
        <v>1999.2000000000003</v>
      </c>
      <c r="P60" s="13">
        <v>250</v>
      </c>
      <c r="Q60" s="45">
        <f t="shared" si="9"/>
        <v>3085.8</v>
      </c>
      <c r="R60" s="44">
        <f t="shared" si="7"/>
        <v>136.97</v>
      </c>
      <c r="S60" s="44"/>
      <c r="T60" s="44"/>
      <c r="U60" s="44">
        <f t="shared" si="8"/>
        <v>136.97</v>
      </c>
      <c r="V60" s="41">
        <f t="shared" si="10"/>
        <v>2948.83</v>
      </c>
      <c r="W60" s="35">
        <v>3493048208</v>
      </c>
      <c r="X60" s="57" t="s">
        <v>178</v>
      </c>
    </row>
    <row r="61" spans="3:24" x14ac:dyDescent="0.25">
      <c r="C61" s="91">
        <v>45</v>
      </c>
      <c r="D61" s="39">
        <v>1273167</v>
      </c>
      <c r="E61" s="22" t="s">
        <v>11</v>
      </c>
      <c r="F61" s="92" t="s">
        <v>96</v>
      </c>
      <c r="G61" s="95" t="s">
        <v>32</v>
      </c>
      <c r="H61" s="71">
        <v>43101</v>
      </c>
      <c r="I61" s="40">
        <v>9901355175</v>
      </c>
      <c r="J61" s="40">
        <v>1273167</v>
      </c>
      <c r="K61" s="21">
        <v>71.400000000000006</v>
      </c>
      <c r="L61" s="39">
        <v>28</v>
      </c>
      <c r="M61" s="27">
        <v>570.62</v>
      </c>
      <c r="N61" s="86">
        <v>836.6</v>
      </c>
      <c r="O61" s="4">
        <f t="shared" si="6"/>
        <v>1999.2000000000003</v>
      </c>
      <c r="P61" s="13">
        <v>250</v>
      </c>
      <c r="Q61" s="45">
        <f t="shared" si="9"/>
        <v>3085.8</v>
      </c>
      <c r="R61" s="44">
        <f t="shared" si="7"/>
        <v>136.97</v>
      </c>
      <c r="S61" s="44"/>
      <c r="T61" s="44"/>
      <c r="U61" s="44">
        <f t="shared" si="8"/>
        <v>136.97</v>
      </c>
      <c r="V61" s="41">
        <f t="shared" si="10"/>
        <v>2948.83</v>
      </c>
      <c r="W61" s="35">
        <v>3216036260</v>
      </c>
      <c r="X61" s="57"/>
    </row>
    <row r="62" spans="3:24" x14ac:dyDescent="0.25">
      <c r="C62" s="91">
        <v>46</v>
      </c>
      <c r="D62" s="39">
        <v>1273169</v>
      </c>
      <c r="E62" s="22" t="s">
        <v>11</v>
      </c>
      <c r="F62" s="92" t="s">
        <v>96</v>
      </c>
      <c r="G62" s="95" t="s">
        <v>35</v>
      </c>
      <c r="H62" s="71">
        <v>43101</v>
      </c>
      <c r="I62" s="40">
        <v>9901377158</v>
      </c>
      <c r="J62" s="40">
        <v>1273169</v>
      </c>
      <c r="K62" s="21">
        <v>71.400000000000006</v>
      </c>
      <c r="L62" s="39">
        <v>28</v>
      </c>
      <c r="M62" s="27">
        <v>570.62</v>
      </c>
      <c r="N62" s="86">
        <v>836.6</v>
      </c>
      <c r="O62" s="4">
        <f t="shared" si="6"/>
        <v>1999.2000000000003</v>
      </c>
      <c r="P62" s="13">
        <v>250</v>
      </c>
      <c r="Q62" s="45">
        <f t="shared" si="9"/>
        <v>3085.8</v>
      </c>
      <c r="R62" s="44">
        <f t="shared" si="7"/>
        <v>136.97</v>
      </c>
      <c r="S62" s="44"/>
      <c r="T62" s="44"/>
      <c r="U62" s="44">
        <f t="shared" si="8"/>
        <v>136.97</v>
      </c>
      <c r="V62" s="41">
        <f t="shared" si="10"/>
        <v>2948.83</v>
      </c>
      <c r="W62" s="35">
        <v>3759029670</v>
      </c>
      <c r="X62" s="57"/>
    </row>
    <row r="63" spans="3:24" x14ac:dyDescent="0.25">
      <c r="C63" s="91">
        <v>47</v>
      </c>
      <c r="D63" s="39">
        <v>1273170</v>
      </c>
      <c r="E63" s="22" t="s">
        <v>11</v>
      </c>
      <c r="F63" s="92" t="s">
        <v>96</v>
      </c>
      <c r="G63" s="95" t="s">
        <v>36</v>
      </c>
      <c r="H63" s="71">
        <v>43101</v>
      </c>
      <c r="I63" s="40">
        <v>9901377122</v>
      </c>
      <c r="J63" s="40">
        <v>1273170</v>
      </c>
      <c r="K63" s="21">
        <v>71.400000000000006</v>
      </c>
      <c r="L63" s="39">
        <v>28</v>
      </c>
      <c r="M63" s="27">
        <v>570.62</v>
      </c>
      <c r="N63" s="86">
        <v>836.6</v>
      </c>
      <c r="O63" s="4">
        <f t="shared" si="6"/>
        <v>1999.2000000000003</v>
      </c>
      <c r="P63" s="13">
        <v>250</v>
      </c>
      <c r="Q63" s="45">
        <f t="shared" si="9"/>
        <v>3085.8</v>
      </c>
      <c r="R63" s="44">
        <f t="shared" si="7"/>
        <v>136.97</v>
      </c>
      <c r="S63" s="44"/>
      <c r="T63" s="44"/>
      <c r="U63" s="44">
        <f t="shared" si="8"/>
        <v>136.97</v>
      </c>
      <c r="V63" s="41">
        <f t="shared" si="10"/>
        <v>2948.83</v>
      </c>
      <c r="W63" s="35">
        <v>3628011282</v>
      </c>
      <c r="X63" s="57" t="s">
        <v>223</v>
      </c>
    </row>
    <row r="64" spans="3:24" x14ac:dyDescent="0.25">
      <c r="C64" s="91">
        <v>48</v>
      </c>
      <c r="D64" s="39">
        <v>1273171</v>
      </c>
      <c r="E64" s="22" t="s">
        <v>11</v>
      </c>
      <c r="F64" s="92" t="s">
        <v>96</v>
      </c>
      <c r="G64" s="94" t="s">
        <v>119</v>
      </c>
      <c r="H64" s="71">
        <v>43101</v>
      </c>
      <c r="I64" s="40">
        <v>9901389098</v>
      </c>
      <c r="J64" s="40">
        <v>1273171</v>
      </c>
      <c r="K64" s="21">
        <v>71.400000000000006</v>
      </c>
      <c r="L64" s="39">
        <v>28</v>
      </c>
      <c r="M64" s="27">
        <v>570.62</v>
      </c>
      <c r="N64" s="86">
        <v>836.6</v>
      </c>
      <c r="O64" s="4">
        <f t="shared" si="6"/>
        <v>1999.2000000000003</v>
      </c>
      <c r="P64" s="13">
        <v>250</v>
      </c>
      <c r="Q64" s="45">
        <f t="shared" si="9"/>
        <v>3085.8</v>
      </c>
      <c r="R64" s="44">
        <f t="shared" si="7"/>
        <v>136.97</v>
      </c>
      <c r="S64" s="44"/>
      <c r="T64" s="44"/>
      <c r="U64" s="44">
        <f t="shared" si="8"/>
        <v>136.97</v>
      </c>
      <c r="V64" s="41">
        <f t="shared" si="10"/>
        <v>2948.83</v>
      </c>
      <c r="W64" s="35">
        <v>3216003437</v>
      </c>
      <c r="X64" s="57" t="s">
        <v>222</v>
      </c>
    </row>
    <row r="65" spans="3:25" x14ac:dyDescent="0.25">
      <c r="C65" s="91">
        <v>49</v>
      </c>
      <c r="D65" s="39">
        <v>1273172</v>
      </c>
      <c r="E65" s="22" t="s">
        <v>11</v>
      </c>
      <c r="F65" s="92" t="s">
        <v>93</v>
      </c>
      <c r="G65" s="93" t="s">
        <v>12</v>
      </c>
      <c r="H65" s="71">
        <v>43101</v>
      </c>
      <c r="I65" s="40">
        <v>9901381938</v>
      </c>
      <c r="J65" s="40">
        <v>1273172</v>
      </c>
      <c r="K65" s="21">
        <v>71.400000000000006</v>
      </c>
      <c r="L65" s="39">
        <v>28</v>
      </c>
      <c r="M65" s="27">
        <v>570.62</v>
      </c>
      <c r="N65" s="86">
        <v>836.6</v>
      </c>
      <c r="O65" s="4">
        <f t="shared" si="6"/>
        <v>1999.2000000000003</v>
      </c>
      <c r="P65" s="13">
        <v>250</v>
      </c>
      <c r="Q65" s="45">
        <f t="shared" si="9"/>
        <v>3085.8</v>
      </c>
      <c r="R65" s="44">
        <f t="shared" si="7"/>
        <v>136.97</v>
      </c>
      <c r="S65" s="44"/>
      <c r="T65" s="44"/>
      <c r="U65" s="44">
        <f t="shared" si="8"/>
        <v>136.97</v>
      </c>
      <c r="V65" s="41">
        <f t="shared" si="10"/>
        <v>2948.83</v>
      </c>
      <c r="W65" s="37">
        <v>4216002514</v>
      </c>
      <c r="X65" s="57" t="s">
        <v>179</v>
      </c>
    </row>
    <row r="66" spans="3:25" s="30" customFormat="1" x14ac:dyDescent="0.25">
      <c r="C66" s="91">
        <v>50</v>
      </c>
      <c r="D66" s="39">
        <v>1273173</v>
      </c>
      <c r="E66" s="22" t="s">
        <v>11</v>
      </c>
      <c r="F66" s="92" t="s">
        <v>96</v>
      </c>
      <c r="G66" s="115" t="s">
        <v>38</v>
      </c>
      <c r="H66" s="71">
        <v>43101</v>
      </c>
      <c r="I66" s="40">
        <v>990099359</v>
      </c>
      <c r="J66" s="40">
        <v>1273173</v>
      </c>
      <c r="K66" s="21">
        <v>71.400000000000006</v>
      </c>
      <c r="L66" s="39">
        <v>28</v>
      </c>
      <c r="M66" s="27">
        <v>570.62</v>
      </c>
      <c r="N66" s="86">
        <v>836.6</v>
      </c>
      <c r="O66" s="4">
        <f t="shared" si="6"/>
        <v>1999.2000000000003</v>
      </c>
      <c r="P66" s="13">
        <v>250</v>
      </c>
      <c r="Q66" s="45">
        <f t="shared" si="9"/>
        <v>3085.8</v>
      </c>
      <c r="R66" s="44">
        <f t="shared" si="7"/>
        <v>136.97</v>
      </c>
      <c r="S66" s="44"/>
      <c r="T66" s="44"/>
      <c r="U66" s="44">
        <f t="shared" si="8"/>
        <v>136.97</v>
      </c>
      <c r="V66" s="41">
        <f t="shared" si="10"/>
        <v>2948.83</v>
      </c>
      <c r="W66" s="35">
        <v>3661014699</v>
      </c>
      <c r="X66" s="11"/>
    </row>
    <row r="67" spans="3:25" s="30" customFormat="1" x14ac:dyDescent="0.25">
      <c r="C67" s="91">
        <v>51</v>
      </c>
      <c r="D67" s="39">
        <v>1273176</v>
      </c>
      <c r="E67" s="22" t="s">
        <v>11</v>
      </c>
      <c r="F67" s="92" t="s">
        <v>96</v>
      </c>
      <c r="G67" s="94" t="s">
        <v>111</v>
      </c>
      <c r="H67" s="71">
        <v>37258</v>
      </c>
      <c r="I67" s="40">
        <v>9901434023</v>
      </c>
      <c r="J67" s="40">
        <v>1273176</v>
      </c>
      <c r="K67" s="21">
        <v>71.400000000000006</v>
      </c>
      <c r="L67" s="39">
        <v>28</v>
      </c>
      <c r="M67" s="27">
        <v>570.62</v>
      </c>
      <c r="N67" s="86">
        <v>836.6</v>
      </c>
      <c r="O67" s="4">
        <f t="shared" si="6"/>
        <v>1999.2000000000003</v>
      </c>
      <c r="P67" s="13">
        <v>250</v>
      </c>
      <c r="Q67" s="45">
        <f t="shared" si="9"/>
        <v>3085.8</v>
      </c>
      <c r="R67" s="44">
        <f t="shared" si="7"/>
        <v>136.97</v>
      </c>
      <c r="S67" s="44"/>
      <c r="T67" s="44"/>
      <c r="U67" s="44">
        <f t="shared" si="8"/>
        <v>136.97</v>
      </c>
      <c r="V67" s="41">
        <f t="shared" si="10"/>
        <v>2948.83</v>
      </c>
      <c r="W67" s="34" t="s">
        <v>128</v>
      </c>
      <c r="X67" s="11" t="s">
        <v>177</v>
      </c>
    </row>
    <row r="68" spans="3:25" x14ac:dyDescent="0.25">
      <c r="C68" s="91">
        <v>52</v>
      </c>
      <c r="D68" s="39">
        <v>1273166</v>
      </c>
      <c r="E68" s="22" t="s">
        <v>11</v>
      </c>
      <c r="F68" s="92" t="s">
        <v>94</v>
      </c>
      <c r="G68" s="94" t="s">
        <v>233</v>
      </c>
      <c r="H68" s="71">
        <v>43101</v>
      </c>
      <c r="I68" s="40">
        <v>9901355143</v>
      </c>
      <c r="J68" s="40">
        <v>1273166</v>
      </c>
      <c r="K68" s="21">
        <v>71.400000000000006</v>
      </c>
      <c r="L68" s="39">
        <v>28</v>
      </c>
      <c r="M68" s="12">
        <v>570.62</v>
      </c>
      <c r="N68" s="86">
        <v>836.6</v>
      </c>
      <c r="O68" s="4">
        <f t="shared" si="6"/>
        <v>1999.2000000000003</v>
      </c>
      <c r="P68" s="13">
        <v>250</v>
      </c>
      <c r="Q68" s="45">
        <f t="shared" si="9"/>
        <v>3085.8</v>
      </c>
      <c r="R68" s="44">
        <f t="shared" si="7"/>
        <v>136.97</v>
      </c>
      <c r="S68" s="44"/>
      <c r="T68" s="44"/>
      <c r="U68" s="44">
        <f t="shared" si="8"/>
        <v>136.97</v>
      </c>
      <c r="V68" s="41">
        <f t="shared" si="10"/>
        <v>2948.83</v>
      </c>
      <c r="W68" s="33">
        <v>3153059040</v>
      </c>
      <c r="X68" s="57" t="s">
        <v>166</v>
      </c>
    </row>
    <row r="69" spans="3:25" x14ac:dyDescent="0.25">
      <c r="C69" s="91">
        <v>53</v>
      </c>
      <c r="D69" s="39">
        <v>1273168</v>
      </c>
      <c r="E69" s="22" t="s">
        <v>11</v>
      </c>
      <c r="F69" s="92" t="s">
        <v>97</v>
      </c>
      <c r="G69" s="93" t="s">
        <v>77</v>
      </c>
      <c r="H69" s="72">
        <v>43739</v>
      </c>
      <c r="I69" s="63">
        <v>9901483481</v>
      </c>
      <c r="J69" s="63">
        <v>1273168</v>
      </c>
      <c r="K69" s="31">
        <v>71.400000000000006</v>
      </c>
      <c r="L69" s="39">
        <v>28</v>
      </c>
      <c r="M69" s="12">
        <v>570.62</v>
      </c>
      <c r="N69" s="86">
        <v>836.6</v>
      </c>
      <c r="O69" s="4">
        <f t="shared" si="6"/>
        <v>1999.2000000000003</v>
      </c>
      <c r="P69" s="13">
        <v>250</v>
      </c>
      <c r="Q69" s="45">
        <f t="shared" si="9"/>
        <v>3085.8</v>
      </c>
      <c r="R69" s="44">
        <f t="shared" si="7"/>
        <v>136.97</v>
      </c>
      <c r="S69" s="44"/>
      <c r="T69" s="44"/>
      <c r="U69" s="44">
        <f t="shared" si="8"/>
        <v>136.97</v>
      </c>
      <c r="V69" s="41">
        <f t="shared" si="10"/>
        <v>2948.83</v>
      </c>
      <c r="W69" s="33" t="s">
        <v>90</v>
      </c>
      <c r="X69" s="57" t="s">
        <v>180</v>
      </c>
    </row>
    <row r="70" spans="3:25" x14ac:dyDescent="0.25">
      <c r="C70" s="91">
        <v>54</v>
      </c>
      <c r="D70" s="39">
        <v>1273177</v>
      </c>
      <c r="E70" s="22" t="s">
        <v>240</v>
      </c>
      <c r="F70" s="92" t="s">
        <v>97</v>
      </c>
      <c r="G70" s="93" t="s">
        <v>75</v>
      </c>
      <c r="H70" s="68">
        <v>42871</v>
      </c>
      <c r="I70" s="28">
        <v>9901433996</v>
      </c>
      <c r="J70" s="28">
        <v>1273177</v>
      </c>
      <c r="K70" s="21">
        <v>71.400000000000006</v>
      </c>
      <c r="L70" s="39">
        <v>28</v>
      </c>
      <c r="M70" s="27">
        <v>570.62</v>
      </c>
      <c r="N70" s="86">
        <v>836.6</v>
      </c>
      <c r="O70" s="4">
        <f t="shared" ref="O70:O94" si="11">+K70*L70</f>
        <v>1999.2000000000003</v>
      </c>
      <c r="P70" s="13">
        <v>250</v>
      </c>
      <c r="Q70" s="45">
        <f t="shared" si="9"/>
        <v>3085.8</v>
      </c>
      <c r="R70" s="44">
        <f t="shared" si="7"/>
        <v>136.97</v>
      </c>
      <c r="S70" s="44"/>
      <c r="T70" s="44"/>
      <c r="U70" s="44">
        <f t="shared" si="8"/>
        <v>136.97</v>
      </c>
      <c r="V70" s="41">
        <f t="shared" si="10"/>
        <v>2948.83</v>
      </c>
      <c r="W70" s="33">
        <v>3216003318</v>
      </c>
      <c r="X70" s="57" t="s">
        <v>181</v>
      </c>
      <c r="Y70" s="81"/>
    </row>
    <row r="71" spans="3:25" x14ac:dyDescent="0.25">
      <c r="C71" s="91">
        <v>55</v>
      </c>
      <c r="D71" s="39">
        <v>1273178</v>
      </c>
      <c r="E71" s="22" t="s">
        <v>11</v>
      </c>
      <c r="F71" s="92" t="s">
        <v>97</v>
      </c>
      <c r="G71" s="95" t="s">
        <v>76</v>
      </c>
      <c r="H71" s="68">
        <v>43101</v>
      </c>
      <c r="I71" s="28">
        <v>9901390586</v>
      </c>
      <c r="J71" s="28">
        <v>1273178</v>
      </c>
      <c r="K71" s="21">
        <v>71.400000000000006</v>
      </c>
      <c r="L71" s="39">
        <v>28</v>
      </c>
      <c r="M71" s="27">
        <v>570.62</v>
      </c>
      <c r="N71" s="86">
        <v>836.6</v>
      </c>
      <c r="O71" s="4">
        <f t="shared" si="11"/>
        <v>1999.2000000000003</v>
      </c>
      <c r="P71" s="13">
        <v>250</v>
      </c>
      <c r="Q71" s="45">
        <f t="shared" si="9"/>
        <v>3085.8</v>
      </c>
      <c r="R71" s="44">
        <f t="shared" si="7"/>
        <v>136.97</v>
      </c>
      <c r="S71" s="44"/>
      <c r="T71" s="44"/>
      <c r="U71" s="44">
        <f t="shared" si="8"/>
        <v>136.97</v>
      </c>
      <c r="V71" s="41">
        <f t="shared" si="10"/>
        <v>2948.83</v>
      </c>
      <c r="W71" s="33">
        <v>3216001700</v>
      </c>
      <c r="X71" s="57" t="s">
        <v>182</v>
      </c>
      <c r="Y71" s="81"/>
    </row>
    <row r="72" spans="3:25" ht="14.25" customHeight="1" x14ac:dyDescent="0.25">
      <c r="C72" s="91">
        <v>56</v>
      </c>
      <c r="D72" s="39">
        <v>1273205</v>
      </c>
      <c r="E72" s="22" t="s">
        <v>11</v>
      </c>
      <c r="F72" s="92" t="s">
        <v>97</v>
      </c>
      <c r="G72" s="95" t="s">
        <v>37</v>
      </c>
      <c r="H72" s="68">
        <v>39084</v>
      </c>
      <c r="I72" s="28">
        <v>9901433974</v>
      </c>
      <c r="J72" s="28">
        <v>1273205</v>
      </c>
      <c r="K72" s="21">
        <v>71.400000000000006</v>
      </c>
      <c r="L72" s="39">
        <v>28</v>
      </c>
      <c r="M72" s="27">
        <v>570.62</v>
      </c>
      <c r="N72" s="86">
        <v>836.6</v>
      </c>
      <c r="O72" s="4">
        <f t="shared" si="11"/>
        <v>1999.2000000000003</v>
      </c>
      <c r="P72" s="13">
        <v>250</v>
      </c>
      <c r="Q72" s="45">
        <f t="shared" si="9"/>
        <v>3085.8</v>
      </c>
      <c r="R72" s="44">
        <f t="shared" si="7"/>
        <v>136.97</v>
      </c>
      <c r="S72" s="44"/>
      <c r="T72" s="44"/>
      <c r="U72" s="44">
        <f t="shared" si="8"/>
        <v>136.97</v>
      </c>
      <c r="V72" s="41">
        <f t="shared" si="10"/>
        <v>2948.83</v>
      </c>
      <c r="W72" s="33">
        <v>3234009071</v>
      </c>
      <c r="X72" s="57" t="s">
        <v>183</v>
      </c>
      <c r="Y72" s="81"/>
    </row>
    <row r="73" spans="3:25" ht="14.25" customHeight="1" x14ac:dyDescent="0.25">
      <c r="C73" s="91">
        <v>57</v>
      </c>
      <c r="D73" s="39"/>
      <c r="E73" s="22" t="s">
        <v>11</v>
      </c>
      <c r="F73" s="20" t="s">
        <v>97</v>
      </c>
      <c r="G73" s="115" t="s">
        <v>264</v>
      </c>
      <c r="H73" s="68"/>
      <c r="I73" s="93"/>
      <c r="J73" s="93"/>
      <c r="K73" s="21">
        <v>71.400000000000006</v>
      </c>
      <c r="L73" s="39">
        <v>28</v>
      </c>
      <c r="M73" s="27"/>
      <c r="N73" s="86">
        <v>836.6</v>
      </c>
      <c r="O73" s="4">
        <f t="shared" si="11"/>
        <v>1999.2000000000003</v>
      </c>
      <c r="P73" s="13">
        <v>250</v>
      </c>
      <c r="Q73" s="45">
        <f t="shared" si="9"/>
        <v>3085.8</v>
      </c>
      <c r="R73" s="44">
        <f t="shared" si="7"/>
        <v>136.97</v>
      </c>
      <c r="S73" s="44"/>
      <c r="T73" s="44"/>
      <c r="U73" s="44">
        <f t="shared" ref="U73:U93" si="12">ROUND(SUM(R73:T73),2)</f>
        <v>136.97</v>
      </c>
      <c r="V73" s="41">
        <f t="shared" si="10"/>
        <v>2948.83</v>
      </c>
      <c r="W73" s="33"/>
      <c r="X73" s="57"/>
      <c r="Y73" s="81"/>
    </row>
    <row r="74" spans="3:25" ht="14.25" customHeight="1" x14ac:dyDescent="0.25">
      <c r="C74" s="91">
        <v>58</v>
      </c>
      <c r="D74" s="39"/>
      <c r="E74" s="22" t="s">
        <v>11</v>
      </c>
      <c r="F74" s="92" t="s">
        <v>97</v>
      </c>
      <c r="G74" s="116" t="s">
        <v>13</v>
      </c>
      <c r="H74" s="68"/>
      <c r="I74" s="93"/>
      <c r="J74" s="93"/>
      <c r="K74" s="21">
        <v>71.400000000000006</v>
      </c>
      <c r="L74" s="39">
        <v>28</v>
      </c>
      <c r="M74" s="27"/>
      <c r="N74" s="86">
        <v>836.6</v>
      </c>
      <c r="O74" s="4">
        <f t="shared" si="11"/>
        <v>1999.2000000000003</v>
      </c>
      <c r="P74" s="13">
        <v>250</v>
      </c>
      <c r="Q74" s="45">
        <f t="shared" si="9"/>
        <v>3085.8</v>
      </c>
      <c r="R74" s="44">
        <f t="shared" si="7"/>
        <v>136.97</v>
      </c>
      <c r="S74" s="44"/>
      <c r="T74" s="44"/>
      <c r="U74" s="44">
        <f t="shared" si="12"/>
        <v>136.97</v>
      </c>
      <c r="V74" s="41">
        <f t="shared" si="10"/>
        <v>2948.83</v>
      </c>
      <c r="W74" s="33"/>
      <c r="X74" s="57"/>
      <c r="Y74" s="81"/>
    </row>
    <row r="75" spans="3:25" ht="14.25" customHeight="1" x14ac:dyDescent="0.25">
      <c r="C75" s="91">
        <v>59</v>
      </c>
      <c r="D75" s="39"/>
      <c r="E75" s="22" t="s">
        <v>11</v>
      </c>
      <c r="F75" s="92" t="s">
        <v>97</v>
      </c>
      <c r="G75" s="93" t="s">
        <v>39</v>
      </c>
      <c r="H75" s="68"/>
      <c r="I75" s="93"/>
      <c r="J75" s="93"/>
      <c r="K75" s="21">
        <v>71.400000000000006</v>
      </c>
      <c r="L75" s="39">
        <v>28</v>
      </c>
      <c r="M75" s="27"/>
      <c r="N75" s="86">
        <v>836.6</v>
      </c>
      <c r="O75" s="4">
        <f t="shared" si="11"/>
        <v>1999.2000000000003</v>
      </c>
      <c r="P75" s="13">
        <v>250</v>
      </c>
      <c r="Q75" s="45">
        <f t="shared" si="9"/>
        <v>3085.8</v>
      </c>
      <c r="R75" s="44">
        <f t="shared" si="7"/>
        <v>136.97</v>
      </c>
      <c r="S75" s="44"/>
      <c r="T75" s="44"/>
      <c r="U75" s="44">
        <f t="shared" si="12"/>
        <v>136.97</v>
      </c>
      <c r="V75" s="41">
        <f t="shared" si="10"/>
        <v>2948.83</v>
      </c>
      <c r="W75" s="33"/>
      <c r="X75" s="57"/>
      <c r="Y75" s="81"/>
    </row>
    <row r="76" spans="3:25" ht="14.25" customHeight="1" x14ac:dyDescent="0.25">
      <c r="C76" s="91">
        <v>60</v>
      </c>
      <c r="D76" s="39"/>
      <c r="E76" s="22" t="s">
        <v>11</v>
      </c>
      <c r="F76" s="92" t="s">
        <v>97</v>
      </c>
      <c r="G76" s="93" t="s">
        <v>40</v>
      </c>
      <c r="H76" s="68"/>
      <c r="I76" s="93"/>
      <c r="J76" s="93"/>
      <c r="K76" s="21">
        <v>71.400000000000006</v>
      </c>
      <c r="L76" s="39">
        <v>28</v>
      </c>
      <c r="M76" s="27"/>
      <c r="N76" s="86">
        <v>836.6</v>
      </c>
      <c r="O76" s="4">
        <f t="shared" si="11"/>
        <v>1999.2000000000003</v>
      </c>
      <c r="P76" s="13">
        <v>250</v>
      </c>
      <c r="Q76" s="45">
        <f t="shared" si="9"/>
        <v>3085.8</v>
      </c>
      <c r="R76" s="44">
        <f t="shared" si="7"/>
        <v>136.97</v>
      </c>
      <c r="S76" s="44"/>
      <c r="T76" s="44">
        <v>800</v>
      </c>
      <c r="U76" s="44">
        <f t="shared" si="12"/>
        <v>936.97</v>
      </c>
      <c r="V76" s="41">
        <f t="shared" si="10"/>
        <v>2148.83</v>
      </c>
      <c r="W76" s="33"/>
      <c r="X76" s="57"/>
      <c r="Y76" s="81"/>
    </row>
    <row r="77" spans="3:25" ht="14.25" customHeight="1" x14ac:dyDescent="0.25">
      <c r="C77" s="91">
        <v>61</v>
      </c>
      <c r="D77" s="39"/>
      <c r="E77" s="22" t="s">
        <v>11</v>
      </c>
      <c r="F77" s="92" t="s">
        <v>97</v>
      </c>
      <c r="G77" s="93" t="s">
        <v>41</v>
      </c>
      <c r="H77" s="68"/>
      <c r="I77" s="93"/>
      <c r="J77" s="93"/>
      <c r="K77" s="21">
        <v>71.400000000000006</v>
      </c>
      <c r="L77" s="39">
        <v>28</v>
      </c>
      <c r="M77" s="27"/>
      <c r="N77" s="86">
        <v>836.6</v>
      </c>
      <c r="O77" s="4">
        <f t="shared" si="11"/>
        <v>1999.2000000000003</v>
      </c>
      <c r="P77" s="13">
        <v>250</v>
      </c>
      <c r="Q77" s="45">
        <f t="shared" si="9"/>
        <v>3085.8</v>
      </c>
      <c r="R77" s="44">
        <f t="shared" si="7"/>
        <v>136.97</v>
      </c>
      <c r="S77" s="44"/>
      <c r="T77" s="44">
        <v>212</v>
      </c>
      <c r="U77" s="44">
        <f t="shared" si="12"/>
        <v>348.97</v>
      </c>
      <c r="V77" s="41">
        <f t="shared" si="10"/>
        <v>2736.83</v>
      </c>
      <c r="W77" s="33"/>
      <c r="X77" s="57"/>
      <c r="Y77" s="81"/>
    </row>
    <row r="78" spans="3:25" ht="14.25" customHeight="1" x14ac:dyDescent="0.25">
      <c r="C78" s="91">
        <v>62</v>
      </c>
      <c r="D78" s="39"/>
      <c r="E78" s="22" t="s">
        <v>11</v>
      </c>
      <c r="F78" s="92" t="s">
        <v>97</v>
      </c>
      <c r="G78" s="93" t="s">
        <v>42</v>
      </c>
      <c r="H78" s="68"/>
      <c r="I78" s="93"/>
      <c r="J78" s="93"/>
      <c r="K78" s="21">
        <v>71.400000000000006</v>
      </c>
      <c r="L78" s="39">
        <v>28</v>
      </c>
      <c r="M78" s="27"/>
      <c r="N78" s="86">
        <v>836.6</v>
      </c>
      <c r="O78" s="4">
        <f t="shared" si="11"/>
        <v>1999.2000000000003</v>
      </c>
      <c r="P78" s="13">
        <v>250</v>
      </c>
      <c r="Q78" s="45">
        <f t="shared" si="9"/>
        <v>3085.8</v>
      </c>
      <c r="R78" s="44">
        <f t="shared" si="7"/>
        <v>136.97</v>
      </c>
      <c r="S78" s="44"/>
      <c r="T78" s="44"/>
      <c r="U78" s="44">
        <f t="shared" si="12"/>
        <v>136.97</v>
      </c>
      <c r="V78" s="41">
        <f t="shared" si="10"/>
        <v>2948.83</v>
      </c>
      <c r="W78" s="33"/>
      <c r="X78" s="57"/>
      <c r="Y78" s="81"/>
    </row>
    <row r="79" spans="3:25" ht="14.25" customHeight="1" x14ac:dyDescent="0.25">
      <c r="C79" s="91">
        <v>63</v>
      </c>
      <c r="D79" s="39"/>
      <c r="E79" s="22" t="s">
        <v>11</v>
      </c>
      <c r="F79" s="92" t="s">
        <v>97</v>
      </c>
      <c r="G79" s="93" t="s">
        <v>43</v>
      </c>
      <c r="H79" s="68"/>
      <c r="I79" s="93"/>
      <c r="J79" s="93"/>
      <c r="K79" s="21">
        <v>71.400000000000006</v>
      </c>
      <c r="L79" s="39">
        <v>28</v>
      </c>
      <c r="M79" s="27"/>
      <c r="N79" s="86">
        <v>836.6</v>
      </c>
      <c r="O79" s="4">
        <f t="shared" si="11"/>
        <v>1999.2000000000003</v>
      </c>
      <c r="P79" s="13">
        <v>250</v>
      </c>
      <c r="Q79" s="45">
        <f t="shared" si="9"/>
        <v>3085.8</v>
      </c>
      <c r="R79" s="44">
        <f t="shared" si="7"/>
        <v>136.97</v>
      </c>
      <c r="S79" s="44"/>
      <c r="T79" s="44"/>
      <c r="U79" s="44">
        <f t="shared" si="12"/>
        <v>136.97</v>
      </c>
      <c r="V79" s="41">
        <f t="shared" si="10"/>
        <v>2948.83</v>
      </c>
      <c r="W79" s="33"/>
      <c r="X79" s="57"/>
      <c r="Y79" s="81"/>
    </row>
    <row r="80" spans="3:25" ht="14.25" customHeight="1" x14ac:dyDescent="0.25">
      <c r="C80" s="91">
        <v>64</v>
      </c>
      <c r="D80" s="39"/>
      <c r="E80" s="22" t="s">
        <v>11</v>
      </c>
      <c r="F80" s="92" t="s">
        <v>97</v>
      </c>
      <c r="G80" s="93" t="s">
        <v>236</v>
      </c>
      <c r="H80" s="68"/>
      <c r="I80" s="93"/>
      <c r="J80" s="93"/>
      <c r="K80" s="21">
        <v>71.400000000000006</v>
      </c>
      <c r="L80" s="39">
        <v>28</v>
      </c>
      <c r="M80" s="27"/>
      <c r="N80" s="86">
        <v>836.6</v>
      </c>
      <c r="O80" s="4">
        <f t="shared" si="11"/>
        <v>1999.2000000000003</v>
      </c>
      <c r="P80" s="13">
        <v>250</v>
      </c>
      <c r="Q80" s="45">
        <f t="shared" si="9"/>
        <v>3085.8</v>
      </c>
      <c r="R80" s="44">
        <f t="shared" si="7"/>
        <v>136.97</v>
      </c>
      <c r="S80" s="44"/>
      <c r="T80" s="44"/>
      <c r="U80" s="44">
        <f t="shared" si="12"/>
        <v>136.97</v>
      </c>
      <c r="V80" s="41">
        <f t="shared" si="10"/>
        <v>2948.83</v>
      </c>
      <c r="W80" s="33"/>
      <c r="X80" s="57"/>
      <c r="Y80" s="81"/>
    </row>
    <row r="81" spans="3:25" ht="14.25" customHeight="1" x14ac:dyDescent="0.25">
      <c r="C81" s="91">
        <v>65</v>
      </c>
      <c r="D81" s="39"/>
      <c r="E81" s="22" t="s">
        <v>11</v>
      </c>
      <c r="F81" s="92" t="s">
        <v>97</v>
      </c>
      <c r="G81" s="93" t="s">
        <v>112</v>
      </c>
      <c r="H81" s="68"/>
      <c r="I81" s="93"/>
      <c r="J81" s="93"/>
      <c r="K81" s="21">
        <v>71.400000000000006</v>
      </c>
      <c r="L81" s="39">
        <v>28</v>
      </c>
      <c r="M81" s="27"/>
      <c r="N81" s="86">
        <v>836.6</v>
      </c>
      <c r="O81" s="4">
        <f t="shared" si="11"/>
        <v>1999.2000000000003</v>
      </c>
      <c r="P81" s="13">
        <v>250</v>
      </c>
      <c r="Q81" s="45">
        <f t="shared" si="9"/>
        <v>3085.8</v>
      </c>
      <c r="R81" s="44">
        <f t="shared" si="7"/>
        <v>136.97</v>
      </c>
      <c r="S81" s="44"/>
      <c r="T81" s="44"/>
      <c r="U81" s="44">
        <f t="shared" si="12"/>
        <v>136.97</v>
      </c>
      <c r="V81" s="41">
        <f t="shared" si="10"/>
        <v>2948.83</v>
      </c>
      <c r="W81" s="33"/>
      <c r="X81" s="57"/>
      <c r="Y81" s="81"/>
    </row>
    <row r="82" spans="3:25" ht="14.25" customHeight="1" x14ac:dyDescent="0.25">
      <c r="C82" s="91">
        <v>66</v>
      </c>
      <c r="D82" s="39"/>
      <c r="E82" s="22" t="s">
        <v>11</v>
      </c>
      <c r="F82" s="92" t="s">
        <v>97</v>
      </c>
      <c r="G82" s="93" t="s">
        <v>44</v>
      </c>
      <c r="H82" s="68"/>
      <c r="I82" s="93"/>
      <c r="J82" s="93"/>
      <c r="K82" s="21">
        <v>71.400000000000006</v>
      </c>
      <c r="L82" s="39">
        <v>28</v>
      </c>
      <c r="M82" s="27"/>
      <c r="N82" s="86">
        <v>836.6</v>
      </c>
      <c r="O82" s="4">
        <f t="shared" si="11"/>
        <v>1999.2000000000003</v>
      </c>
      <c r="P82" s="13">
        <v>250</v>
      </c>
      <c r="Q82" s="45">
        <f t="shared" si="9"/>
        <v>3085.8</v>
      </c>
      <c r="R82" s="44">
        <f t="shared" si="7"/>
        <v>136.97</v>
      </c>
      <c r="S82" s="44"/>
      <c r="T82" s="44"/>
      <c r="U82" s="44">
        <f t="shared" si="12"/>
        <v>136.97</v>
      </c>
      <c r="V82" s="41">
        <f t="shared" si="10"/>
        <v>2948.83</v>
      </c>
      <c r="W82" s="33"/>
      <c r="X82" s="57"/>
      <c r="Y82" s="81"/>
    </row>
    <row r="83" spans="3:25" ht="14.25" customHeight="1" x14ac:dyDescent="0.25">
      <c r="C83" s="91">
        <v>67</v>
      </c>
      <c r="D83" s="39"/>
      <c r="E83" s="22" t="s">
        <v>11</v>
      </c>
      <c r="F83" s="92" t="s">
        <v>97</v>
      </c>
      <c r="G83" s="93" t="s">
        <v>45</v>
      </c>
      <c r="H83" s="68"/>
      <c r="I83" s="93"/>
      <c r="J83" s="93"/>
      <c r="K83" s="21">
        <v>71.400000000000006</v>
      </c>
      <c r="L83" s="39">
        <v>28</v>
      </c>
      <c r="M83" s="27"/>
      <c r="N83" s="86">
        <v>836.6</v>
      </c>
      <c r="O83" s="4">
        <f t="shared" si="11"/>
        <v>1999.2000000000003</v>
      </c>
      <c r="P83" s="13">
        <v>250</v>
      </c>
      <c r="Q83" s="45">
        <f t="shared" si="9"/>
        <v>3085.8</v>
      </c>
      <c r="R83" s="44">
        <f t="shared" si="7"/>
        <v>136.97</v>
      </c>
      <c r="S83" s="44"/>
      <c r="T83" s="44"/>
      <c r="U83" s="44">
        <f t="shared" si="12"/>
        <v>136.97</v>
      </c>
      <c r="V83" s="41">
        <f t="shared" si="10"/>
        <v>2948.83</v>
      </c>
      <c r="W83" s="33"/>
      <c r="X83" s="57"/>
      <c r="Y83" s="81"/>
    </row>
    <row r="84" spans="3:25" ht="14.25" customHeight="1" x14ac:dyDescent="0.25">
      <c r="C84" s="91">
        <v>68</v>
      </c>
      <c r="D84" s="39"/>
      <c r="E84" s="22" t="s">
        <v>11</v>
      </c>
      <c r="F84" s="92" t="s">
        <v>97</v>
      </c>
      <c r="G84" s="93" t="s">
        <v>237</v>
      </c>
      <c r="H84" s="68"/>
      <c r="I84" s="93"/>
      <c r="J84" s="93"/>
      <c r="K84" s="21">
        <v>71.400000000000006</v>
      </c>
      <c r="L84" s="39">
        <v>28</v>
      </c>
      <c r="M84" s="27"/>
      <c r="N84" s="86">
        <v>836.6</v>
      </c>
      <c r="O84" s="4">
        <f t="shared" si="11"/>
        <v>1999.2000000000003</v>
      </c>
      <c r="P84" s="13">
        <v>250</v>
      </c>
      <c r="Q84" s="45">
        <f t="shared" si="9"/>
        <v>3085.8</v>
      </c>
      <c r="R84" s="44">
        <f t="shared" si="7"/>
        <v>136.97</v>
      </c>
      <c r="S84" s="44"/>
      <c r="T84" s="44"/>
      <c r="U84" s="44">
        <f t="shared" si="12"/>
        <v>136.97</v>
      </c>
      <c r="V84" s="41">
        <f t="shared" si="10"/>
        <v>2948.83</v>
      </c>
      <c r="W84" s="33"/>
      <c r="X84" s="57"/>
      <c r="Y84" s="81"/>
    </row>
    <row r="85" spans="3:25" ht="14.25" customHeight="1" x14ac:dyDescent="0.25">
      <c r="C85" s="91">
        <v>69</v>
      </c>
      <c r="D85" s="39"/>
      <c r="E85" s="22" t="s">
        <v>11</v>
      </c>
      <c r="F85" s="92" t="s">
        <v>97</v>
      </c>
      <c r="G85" s="93" t="s">
        <v>46</v>
      </c>
      <c r="H85" s="68"/>
      <c r="I85" s="93"/>
      <c r="J85" s="93"/>
      <c r="K85" s="21">
        <v>71.400000000000006</v>
      </c>
      <c r="L85" s="39">
        <v>28</v>
      </c>
      <c r="M85" s="27"/>
      <c r="N85" s="86">
        <v>836.6</v>
      </c>
      <c r="O85" s="4">
        <f t="shared" si="11"/>
        <v>1999.2000000000003</v>
      </c>
      <c r="P85" s="13">
        <v>250</v>
      </c>
      <c r="Q85" s="45">
        <f t="shared" si="9"/>
        <v>3085.8</v>
      </c>
      <c r="R85" s="44">
        <f t="shared" si="7"/>
        <v>136.97</v>
      </c>
      <c r="S85" s="44"/>
      <c r="T85" s="44"/>
      <c r="U85" s="44">
        <f t="shared" si="12"/>
        <v>136.97</v>
      </c>
      <c r="V85" s="41">
        <f t="shared" si="10"/>
        <v>2948.83</v>
      </c>
      <c r="W85" s="33"/>
      <c r="X85" s="57"/>
      <c r="Y85" s="81"/>
    </row>
    <row r="86" spans="3:25" ht="14.25" customHeight="1" x14ac:dyDescent="0.25">
      <c r="C86" s="91">
        <v>70</v>
      </c>
      <c r="D86" s="39"/>
      <c r="E86" s="22" t="s">
        <v>11</v>
      </c>
      <c r="F86" s="92" t="s">
        <v>97</v>
      </c>
      <c r="G86" s="93" t="s">
        <v>49</v>
      </c>
      <c r="H86" s="68"/>
      <c r="I86" s="93"/>
      <c r="J86" s="93"/>
      <c r="K86" s="21">
        <v>71.400000000000006</v>
      </c>
      <c r="L86" s="39">
        <v>28</v>
      </c>
      <c r="M86" s="27"/>
      <c r="N86" s="86">
        <v>836.6</v>
      </c>
      <c r="O86" s="4">
        <f t="shared" si="11"/>
        <v>1999.2000000000003</v>
      </c>
      <c r="P86" s="13">
        <v>250</v>
      </c>
      <c r="Q86" s="45">
        <f t="shared" si="9"/>
        <v>3085.8</v>
      </c>
      <c r="R86" s="44">
        <f t="shared" si="7"/>
        <v>136.97</v>
      </c>
      <c r="S86" s="44"/>
      <c r="T86" s="44"/>
      <c r="U86" s="44">
        <f t="shared" si="12"/>
        <v>136.97</v>
      </c>
      <c r="V86" s="41">
        <f t="shared" si="10"/>
        <v>2948.83</v>
      </c>
      <c r="W86" s="33"/>
      <c r="X86" s="57"/>
      <c r="Y86" s="81"/>
    </row>
    <row r="87" spans="3:25" ht="14.25" customHeight="1" x14ac:dyDescent="0.25">
      <c r="C87" s="91">
        <v>71</v>
      </c>
      <c r="D87" s="39"/>
      <c r="E87" s="22" t="s">
        <v>11</v>
      </c>
      <c r="F87" s="92" t="s">
        <v>97</v>
      </c>
      <c r="G87" s="94" t="s">
        <v>50</v>
      </c>
      <c r="H87" s="68"/>
      <c r="I87" s="93"/>
      <c r="J87" s="93"/>
      <c r="K87" s="21">
        <v>71.400000000000006</v>
      </c>
      <c r="L87" s="39">
        <v>28</v>
      </c>
      <c r="M87" s="27"/>
      <c r="N87" s="86">
        <v>836.6</v>
      </c>
      <c r="O87" s="4">
        <f t="shared" si="11"/>
        <v>1999.2000000000003</v>
      </c>
      <c r="P87" s="13">
        <v>250</v>
      </c>
      <c r="Q87" s="45">
        <f t="shared" si="9"/>
        <v>3085.8</v>
      </c>
      <c r="R87" s="44">
        <f t="shared" si="7"/>
        <v>136.97</v>
      </c>
      <c r="S87" s="44"/>
      <c r="T87" s="44"/>
      <c r="U87" s="44">
        <f t="shared" si="12"/>
        <v>136.97</v>
      </c>
      <c r="V87" s="41">
        <f t="shared" si="10"/>
        <v>2948.83</v>
      </c>
      <c r="W87" s="33"/>
      <c r="X87" s="57"/>
      <c r="Y87" s="81"/>
    </row>
    <row r="88" spans="3:25" x14ac:dyDescent="0.25">
      <c r="C88" s="91">
        <v>72</v>
      </c>
      <c r="D88" s="39">
        <v>1273203</v>
      </c>
      <c r="E88" s="22" t="s">
        <v>11</v>
      </c>
      <c r="F88" s="92" t="s">
        <v>97</v>
      </c>
      <c r="G88" s="95" t="s">
        <v>51</v>
      </c>
      <c r="H88" s="68">
        <v>37258</v>
      </c>
      <c r="I88" s="28">
        <v>9901434026</v>
      </c>
      <c r="J88" s="28">
        <v>1273203</v>
      </c>
      <c r="K88" s="21">
        <v>71.400000000000006</v>
      </c>
      <c r="L88" s="39">
        <v>28</v>
      </c>
      <c r="M88" s="27">
        <v>570.62</v>
      </c>
      <c r="N88" s="86">
        <v>836.6</v>
      </c>
      <c r="O88" s="4">
        <f t="shared" si="11"/>
        <v>1999.2000000000003</v>
      </c>
      <c r="P88" s="13">
        <v>250</v>
      </c>
      <c r="Q88" s="45">
        <f t="shared" si="9"/>
        <v>3085.8</v>
      </c>
      <c r="R88" s="44">
        <f t="shared" si="7"/>
        <v>136.97</v>
      </c>
      <c r="S88" s="44"/>
      <c r="T88" s="44"/>
      <c r="U88" s="44">
        <f t="shared" si="12"/>
        <v>136.97</v>
      </c>
      <c r="V88" s="41">
        <f t="shared" si="10"/>
        <v>2948.83</v>
      </c>
      <c r="W88" s="33">
        <v>3216001801</v>
      </c>
      <c r="X88" s="57" t="s">
        <v>184</v>
      </c>
      <c r="Y88" s="81"/>
    </row>
    <row r="89" spans="3:25" x14ac:dyDescent="0.25">
      <c r="C89" s="91">
        <v>73</v>
      </c>
      <c r="D89" s="39">
        <v>1273206</v>
      </c>
      <c r="E89" s="22" t="s">
        <v>11</v>
      </c>
      <c r="F89" s="92" t="s">
        <v>97</v>
      </c>
      <c r="G89" s="94" t="s">
        <v>52</v>
      </c>
      <c r="H89" s="68">
        <v>38719</v>
      </c>
      <c r="I89" s="28">
        <v>9901434027</v>
      </c>
      <c r="J89" s="28">
        <v>1273206</v>
      </c>
      <c r="K89" s="21">
        <v>71.400000000000006</v>
      </c>
      <c r="L89" s="39">
        <v>28</v>
      </c>
      <c r="M89" s="27">
        <v>570.62</v>
      </c>
      <c r="N89" s="86">
        <v>836.6</v>
      </c>
      <c r="O89" s="4">
        <f t="shared" si="11"/>
        <v>1999.2000000000003</v>
      </c>
      <c r="P89" s="13">
        <v>250</v>
      </c>
      <c r="Q89" s="45">
        <f t="shared" si="9"/>
        <v>3085.8</v>
      </c>
      <c r="R89" s="44">
        <f t="shared" si="7"/>
        <v>136.97</v>
      </c>
      <c r="S89" s="44"/>
      <c r="T89" s="44"/>
      <c r="U89" s="44">
        <f t="shared" si="12"/>
        <v>136.97</v>
      </c>
      <c r="V89" s="41">
        <f t="shared" si="10"/>
        <v>2948.83</v>
      </c>
      <c r="W89" s="33">
        <v>3164034252</v>
      </c>
      <c r="X89" s="57" t="s">
        <v>186</v>
      </c>
      <c r="Y89" s="83"/>
    </row>
    <row r="90" spans="3:25" x14ac:dyDescent="0.25">
      <c r="C90" s="91">
        <v>74</v>
      </c>
      <c r="D90" s="39">
        <v>1273204</v>
      </c>
      <c r="E90" s="22" t="s">
        <v>11</v>
      </c>
      <c r="F90" s="92" t="s">
        <v>97</v>
      </c>
      <c r="G90" s="94" t="s">
        <v>53</v>
      </c>
      <c r="H90" s="68">
        <v>37834</v>
      </c>
      <c r="I90" s="28">
        <v>9901434028</v>
      </c>
      <c r="J90" s="28">
        <v>1273204</v>
      </c>
      <c r="K90" s="21">
        <v>71.400000000000006</v>
      </c>
      <c r="L90" s="39">
        <v>28</v>
      </c>
      <c r="M90" s="27">
        <v>570.62</v>
      </c>
      <c r="N90" s="86">
        <v>836.6</v>
      </c>
      <c r="O90" s="4">
        <f t="shared" si="11"/>
        <v>1999.2000000000003</v>
      </c>
      <c r="P90" s="13">
        <v>250</v>
      </c>
      <c r="Q90" s="45">
        <f t="shared" si="9"/>
        <v>3085.8</v>
      </c>
      <c r="R90" s="44">
        <f t="shared" si="7"/>
        <v>136.97</v>
      </c>
      <c r="S90" s="44"/>
      <c r="T90" s="44"/>
      <c r="U90" s="44">
        <f t="shared" si="12"/>
        <v>136.97</v>
      </c>
      <c r="V90" s="41">
        <f t="shared" si="10"/>
        <v>2948.83</v>
      </c>
      <c r="W90" s="33">
        <v>3216001645</v>
      </c>
      <c r="X90" s="57" t="s">
        <v>187</v>
      </c>
    </row>
    <row r="91" spans="3:25" x14ac:dyDescent="0.25">
      <c r="C91" s="91">
        <v>75</v>
      </c>
      <c r="D91" s="39">
        <v>1273179</v>
      </c>
      <c r="E91" s="22" t="s">
        <v>11</v>
      </c>
      <c r="F91" s="92" t="s">
        <v>97</v>
      </c>
      <c r="G91" s="94" t="s">
        <v>54</v>
      </c>
      <c r="H91" s="68">
        <v>39608</v>
      </c>
      <c r="I91" s="28">
        <v>9901434030</v>
      </c>
      <c r="J91" s="28">
        <v>1273179</v>
      </c>
      <c r="K91" s="21">
        <v>71.400000000000006</v>
      </c>
      <c r="L91" s="39">
        <v>28</v>
      </c>
      <c r="M91" s="27">
        <v>570.62</v>
      </c>
      <c r="N91" s="86">
        <v>836.6</v>
      </c>
      <c r="O91" s="4">
        <f t="shared" si="11"/>
        <v>1999.2000000000003</v>
      </c>
      <c r="P91" s="13">
        <v>250</v>
      </c>
      <c r="Q91" s="45">
        <f t="shared" si="9"/>
        <v>3085.8</v>
      </c>
      <c r="R91" s="44">
        <f t="shared" si="7"/>
        <v>136.97</v>
      </c>
      <c r="S91" s="44"/>
      <c r="T91" s="44"/>
      <c r="U91" s="44">
        <f t="shared" si="12"/>
        <v>136.97</v>
      </c>
      <c r="V91" s="41">
        <f t="shared" si="10"/>
        <v>2948.83</v>
      </c>
      <c r="W91" s="22">
        <v>3164031580</v>
      </c>
      <c r="X91" s="57" t="s">
        <v>185</v>
      </c>
      <c r="Y91" s="81"/>
    </row>
    <row r="92" spans="3:25" x14ac:dyDescent="0.25">
      <c r="C92" s="91">
        <v>76</v>
      </c>
      <c r="D92" s="39">
        <v>1273182</v>
      </c>
      <c r="E92" s="22" t="s">
        <v>240</v>
      </c>
      <c r="F92" s="92" t="s">
        <v>97</v>
      </c>
      <c r="G92" s="94" t="s">
        <v>241</v>
      </c>
      <c r="H92" s="68">
        <v>40180</v>
      </c>
      <c r="I92" s="28">
        <v>9901000915</v>
      </c>
      <c r="J92" s="28">
        <v>1273182</v>
      </c>
      <c r="K92" s="21">
        <v>71.400000000000006</v>
      </c>
      <c r="L92" s="39">
        <v>28</v>
      </c>
      <c r="M92" s="27">
        <v>570.62</v>
      </c>
      <c r="N92" s="86">
        <v>836.6</v>
      </c>
      <c r="O92" s="4">
        <f t="shared" si="11"/>
        <v>1999.2000000000003</v>
      </c>
      <c r="P92" s="13">
        <v>250</v>
      </c>
      <c r="Q92" s="45">
        <f t="shared" si="9"/>
        <v>3085.8</v>
      </c>
      <c r="R92" s="44">
        <f t="shared" si="7"/>
        <v>136.97</v>
      </c>
      <c r="S92" s="44"/>
      <c r="T92" s="44"/>
      <c r="U92" s="44">
        <f t="shared" si="12"/>
        <v>136.97</v>
      </c>
      <c r="V92" s="41">
        <f t="shared" si="10"/>
        <v>2948.83</v>
      </c>
      <c r="W92" s="33">
        <v>3216004490</v>
      </c>
      <c r="X92" s="57" t="s">
        <v>188</v>
      </c>
    </row>
    <row r="93" spans="3:25" x14ac:dyDescent="0.25">
      <c r="C93" s="91">
        <v>77</v>
      </c>
      <c r="D93" s="39">
        <v>1273208</v>
      </c>
      <c r="E93" s="22" t="s">
        <v>11</v>
      </c>
      <c r="F93" s="92" t="s">
        <v>97</v>
      </c>
      <c r="G93" s="94" t="s">
        <v>55</v>
      </c>
      <c r="H93" s="68">
        <v>39204</v>
      </c>
      <c r="I93" s="28">
        <v>9901434029</v>
      </c>
      <c r="J93" s="28">
        <v>1273208</v>
      </c>
      <c r="K93" s="21">
        <v>71.400000000000006</v>
      </c>
      <c r="L93" s="39">
        <v>28</v>
      </c>
      <c r="M93" s="12">
        <v>570.62</v>
      </c>
      <c r="N93" s="86">
        <v>836.6</v>
      </c>
      <c r="O93" s="4">
        <f t="shared" si="11"/>
        <v>1999.2000000000003</v>
      </c>
      <c r="P93" s="13">
        <v>250</v>
      </c>
      <c r="Q93" s="45">
        <f t="shared" si="9"/>
        <v>3085.8</v>
      </c>
      <c r="R93" s="44">
        <f t="shared" si="7"/>
        <v>136.97</v>
      </c>
      <c r="S93" s="44"/>
      <c r="T93" s="44"/>
      <c r="U93" s="44">
        <f t="shared" si="12"/>
        <v>136.97</v>
      </c>
      <c r="V93" s="41">
        <f t="shared" si="10"/>
        <v>2948.83</v>
      </c>
      <c r="W93" s="33">
        <v>3216004353</v>
      </c>
      <c r="X93" s="57" t="s">
        <v>189</v>
      </c>
    </row>
    <row r="94" spans="3:25" x14ac:dyDescent="0.25">
      <c r="C94" s="91">
        <v>78</v>
      </c>
      <c r="D94" s="39">
        <v>1273185</v>
      </c>
      <c r="E94" s="22" t="s">
        <v>11</v>
      </c>
      <c r="F94" s="92" t="s">
        <v>117</v>
      </c>
      <c r="G94" s="94" t="s">
        <v>235</v>
      </c>
      <c r="H94" s="68">
        <v>39084</v>
      </c>
      <c r="I94" s="28">
        <v>9901434032</v>
      </c>
      <c r="J94" s="28">
        <v>1273185</v>
      </c>
      <c r="K94" s="21">
        <v>71.400000000000006</v>
      </c>
      <c r="L94" s="39">
        <v>28</v>
      </c>
      <c r="M94" s="27">
        <v>570.62</v>
      </c>
      <c r="N94" s="86">
        <v>836.6</v>
      </c>
      <c r="O94" s="4">
        <f t="shared" si="11"/>
        <v>1999.2000000000003</v>
      </c>
      <c r="P94" s="13">
        <v>250</v>
      </c>
      <c r="Q94" s="45">
        <f t="shared" si="9"/>
        <v>3085.8</v>
      </c>
      <c r="R94" s="44">
        <f t="shared" si="7"/>
        <v>136.97</v>
      </c>
      <c r="S94" s="44"/>
      <c r="T94" s="44">
        <v>600</v>
      </c>
      <c r="U94" s="44">
        <f>ROUND(SUM(R94:T94),2)</f>
        <v>736.97</v>
      </c>
      <c r="V94" s="41">
        <f>ROUND(Q94-U94,2)</f>
        <v>2348.83</v>
      </c>
      <c r="W94" s="33">
        <v>3216001627</v>
      </c>
      <c r="X94" s="57" t="s">
        <v>190</v>
      </c>
      <c r="Y94" s="81"/>
    </row>
    <row r="95" spans="3:25" ht="15" customHeight="1" x14ac:dyDescent="0.25">
      <c r="C95" s="161" t="s">
        <v>106</v>
      </c>
      <c r="D95" s="161"/>
      <c r="E95" s="161"/>
      <c r="F95" s="161"/>
      <c r="G95" s="161"/>
      <c r="H95" s="161"/>
      <c r="I95" s="161"/>
      <c r="J95" s="161"/>
      <c r="K95" s="161"/>
      <c r="L95" s="161"/>
      <c r="M95" s="46">
        <f t="shared" ref="M95:R95" si="13">SUM(M40:M94)</f>
        <v>22254.18</v>
      </c>
      <c r="N95" s="8">
        <f t="shared" si="13"/>
        <v>46012.999999999956</v>
      </c>
      <c r="O95" s="8">
        <f t="shared" si="13"/>
        <v>109955.9999999999</v>
      </c>
      <c r="P95" s="9">
        <f t="shared" si="13"/>
        <v>13750</v>
      </c>
      <c r="Q95" s="47">
        <f t="shared" si="13"/>
        <v>169718.99999999994</v>
      </c>
      <c r="R95" s="47">
        <f t="shared" si="13"/>
        <v>7533.350000000004</v>
      </c>
      <c r="S95" s="47"/>
      <c r="T95" s="47">
        <f>SUM(T40:T94)</f>
        <v>2312</v>
      </c>
      <c r="U95" s="9">
        <f>SUM(U40:U94)</f>
        <v>9845.35</v>
      </c>
      <c r="V95" s="9">
        <f>SUM(V40:V94)</f>
        <v>159873.64999999994</v>
      </c>
      <c r="W95" s="147" t="s">
        <v>80</v>
      </c>
      <c r="X95" s="57"/>
    </row>
    <row r="96" spans="3:25" x14ac:dyDescent="0.25">
      <c r="C96" s="15"/>
      <c r="D96" s="15"/>
      <c r="E96" s="15"/>
      <c r="F96" s="15"/>
      <c r="G96" s="15"/>
      <c r="H96" s="15"/>
      <c r="I96" s="65"/>
      <c r="J96" s="65"/>
      <c r="K96" s="15"/>
      <c r="L96" s="15"/>
      <c r="M96" s="15"/>
      <c r="N96" s="15"/>
      <c r="O96" s="5"/>
      <c r="P96" s="6"/>
      <c r="Q96" s="7"/>
      <c r="R96" s="7"/>
      <c r="S96" s="7"/>
      <c r="T96" s="7"/>
      <c r="U96" s="7"/>
      <c r="V96" s="7"/>
      <c r="W96" s="147"/>
      <c r="X96" s="57"/>
    </row>
    <row r="97" spans="3:24" ht="45" customHeight="1" x14ac:dyDescent="0.25">
      <c r="C97" s="135" t="s">
        <v>145</v>
      </c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01"/>
      <c r="W97" s="147"/>
      <c r="X97" s="57"/>
    </row>
    <row r="98" spans="3:24" x14ac:dyDescent="0.25">
      <c r="C98" s="144" t="s">
        <v>85</v>
      </c>
      <c r="D98" s="144" t="s">
        <v>142</v>
      </c>
      <c r="E98" s="144" t="s">
        <v>84</v>
      </c>
      <c r="F98" s="144" t="s">
        <v>143</v>
      </c>
      <c r="G98" s="144" t="s">
        <v>83</v>
      </c>
      <c r="H98" s="144" t="s">
        <v>228</v>
      </c>
      <c r="I98" s="144" t="s">
        <v>229</v>
      </c>
      <c r="J98" s="144" t="s">
        <v>142</v>
      </c>
      <c r="K98" s="138" t="s">
        <v>88</v>
      </c>
      <c r="L98" s="155" t="s">
        <v>100</v>
      </c>
      <c r="M98" s="141" t="s">
        <v>130</v>
      </c>
      <c r="N98" s="163" t="s">
        <v>104</v>
      </c>
      <c r="O98" s="153" t="s">
        <v>105</v>
      </c>
      <c r="P98" s="163" t="s">
        <v>101</v>
      </c>
      <c r="Q98" s="148" t="s">
        <v>134</v>
      </c>
      <c r="R98" s="130" t="s">
        <v>135</v>
      </c>
      <c r="S98" s="130"/>
      <c r="T98" s="130"/>
      <c r="U98" s="141" t="s">
        <v>138</v>
      </c>
      <c r="V98" s="144" t="s">
        <v>139</v>
      </c>
      <c r="W98" s="59">
        <v>3164078632</v>
      </c>
      <c r="X98" s="57" t="s">
        <v>194</v>
      </c>
    </row>
    <row r="99" spans="3:24" x14ac:dyDescent="0.25">
      <c r="C99" s="145"/>
      <c r="D99" s="145"/>
      <c r="E99" s="145"/>
      <c r="F99" s="145"/>
      <c r="G99" s="145"/>
      <c r="H99" s="145"/>
      <c r="I99" s="145"/>
      <c r="J99" s="145"/>
      <c r="K99" s="139"/>
      <c r="L99" s="156"/>
      <c r="M99" s="142"/>
      <c r="N99" s="164"/>
      <c r="O99" s="154"/>
      <c r="P99" s="164"/>
      <c r="Q99" s="149"/>
      <c r="R99" s="48">
        <v>201</v>
      </c>
      <c r="S99" s="102">
        <v>102</v>
      </c>
      <c r="T99" s="49" t="s">
        <v>243</v>
      </c>
      <c r="U99" s="142"/>
      <c r="V99" s="145"/>
      <c r="W99" s="59"/>
      <c r="X99" s="57"/>
    </row>
    <row r="100" spans="3:24" ht="45" x14ac:dyDescent="0.25">
      <c r="C100" s="146"/>
      <c r="D100" s="146"/>
      <c r="E100" s="146"/>
      <c r="F100" s="146"/>
      <c r="G100" s="146"/>
      <c r="H100" s="146"/>
      <c r="I100" s="146"/>
      <c r="J100" s="146"/>
      <c r="K100" s="140"/>
      <c r="L100" s="157"/>
      <c r="M100" s="143"/>
      <c r="N100" s="90" t="s">
        <v>244</v>
      </c>
      <c r="O100" s="2" t="s">
        <v>102</v>
      </c>
      <c r="P100" s="1" t="s">
        <v>86</v>
      </c>
      <c r="Q100" s="150"/>
      <c r="R100" s="42" t="s">
        <v>136</v>
      </c>
      <c r="S100" s="103" t="s">
        <v>256</v>
      </c>
      <c r="T100" s="89" t="s">
        <v>137</v>
      </c>
      <c r="U100" s="143"/>
      <c r="V100" s="146"/>
      <c r="W100" s="33">
        <v>3216001659</v>
      </c>
      <c r="X100" s="57" t="s">
        <v>195</v>
      </c>
    </row>
    <row r="101" spans="3:24" x14ac:dyDescent="0.25">
      <c r="C101" s="11">
        <v>79</v>
      </c>
      <c r="D101" s="27">
        <v>1273106</v>
      </c>
      <c r="E101" s="92" t="s">
        <v>56</v>
      </c>
      <c r="F101" s="92" t="s">
        <v>97</v>
      </c>
      <c r="G101" s="115" t="s">
        <v>265</v>
      </c>
      <c r="H101" s="68">
        <v>43101</v>
      </c>
      <c r="I101" s="28">
        <v>9901405736</v>
      </c>
      <c r="J101" s="28">
        <v>1273106</v>
      </c>
      <c r="K101" s="26">
        <v>72.540000000000006</v>
      </c>
      <c r="L101" s="12">
        <v>28</v>
      </c>
      <c r="M101" s="27">
        <v>535.94000000000005</v>
      </c>
      <c r="N101" s="86">
        <v>801.26</v>
      </c>
      <c r="O101" s="4">
        <f t="shared" ref="O101:O134" si="14">+K101*L101</f>
        <v>2031.1200000000001</v>
      </c>
      <c r="P101" s="13">
        <v>250</v>
      </c>
      <c r="Q101" s="45">
        <f>N101+O101+P101</f>
        <v>3082.38</v>
      </c>
      <c r="R101" s="44">
        <f t="shared" ref="R101:R134" si="15">ROUND((N101+O101)*4.83%,2)</f>
        <v>136.80000000000001</v>
      </c>
      <c r="S101" s="44"/>
      <c r="T101" s="44"/>
      <c r="U101" s="44">
        <f t="shared" ref="U101:U113" si="16">ROUND(SUM(R101:T101),2)</f>
        <v>136.80000000000001</v>
      </c>
      <c r="V101" s="41">
        <f>ROUND(Q101-U101,2)</f>
        <v>2945.58</v>
      </c>
      <c r="W101" s="33">
        <v>3216001457</v>
      </c>
      <c r="X101" s="57" t="s">
        <v>196</v>
      </c>
    </row>
    <row r="102" spans="3:24" x14ac:dyDescent="0.25">
      <c r="C102" s="91">
        <v>80</v>
      </c>
      <c r="D102" s="27"/>
      <c r="E102" s="22" t="s">
        <v>56</v>
      </c>
      <c r="F102" s="92" t="s">
        <v>117</v>
      </c>
      <c r="G102" s="116" t="s">
        <v>254</v>
      </c>
      <c r="H102" s="68">
        <v>44105</v>
      </c>
      <c r="I102" s="28">
        <v>9901433975</v>
      </c>
      <c r="J102" s="28">
        <v>1273209</v>
      </c>
      <c r="K102" s="21">
        <v>72.540000000000006</v>
      </c>
      <c r="L102" s="39">
        <v>28</v>
      </c>
      <c r="M102" s="27">
        <v>570.62</v>
      </c>
      <c r="N102" s="86">
        <v>801.26</v>
      </c>
      <c r="O102" s="4">
        <f t="shared" si="14"/>
        <v>2031.1200000000001</v>
      </c>
      <c r="P102" s="13">
        <v>250</v>
      </c>
      <c r="Q102" s="45">
        <f t="shared" ref="Q102" si="17">N102+O102+P102</f>
        <v>3082.38</v>
      </c>
      <c r="R102" s="44">
        <f t="shared" si="15"/>
        <v>136.80000000000001</v>
      </c>
      <c r="S102" s="44"/>
      <c r="T102" s="44"/>
      <c r="U102" s="44">
        <f t="shared" si="16"/>
        <v>136.80000000000001</v>
      </c>
      <c r="V102" s="41">
        <f t="shared" ref="V102:V135" si="18">ROUND(Q102-U102,2)</f>
        <v>2945.58</v>
      </c>
      <c r="W102" s="33">
        <v>3216004468</v>
      </c>
      <c r="X102" s="57" t="s">
        <v>198</v>
      </c>
    </row>
    <row r="103" spans="3:24" x14ac:dyDescent="0.25">
      <c r="C103" s="91">
        <v>81</v>
      </c>
      <c r="D103" s="27">
        <v>1273107</v>
      </c>
      <c r="E103" s="92" t="s">
        <v>56</v>
      </c>
      <c r="F103" s="92" t="s">
        <v>253</v>
      </c>
      <c r="G103" s="93" t="s">
        <v>79</v>
      </c>
      <c r="H103" s="68">
        <v>41687</v>
      </c>
      <c r="I103" s="28">
        <v>990099346</v>
      </c>
      <c r="J103" s="28">
        <v>1273107</v>
      </c>
      <c r="K103" s="26">
        <v>72.540000000000006</v>
      </c>
      <c r="L103" s="39">
        <v>28</v>
      </c>
      <c r="M103" s="27">
        <v>535.94000000000005</v>
      </c>
      <c r="N103" s="86">
        <v>801.26</v>
      </c>
      <c r="O103" s="4">
        <f t="shared" si="14"/>
        <v>2031.1200000000001</v>
      </c>
      <c r="P103" s="13">
        <v>250</v>
      </c>
      <c r="Q103" s="45">
        <f t="shared" ref="Q103:Q135" si="19">N103+O103+P103</f>
        <v>3082.38</v>
      </c>
      <c r="R103" s="44">
        <f t="shared" si="15"/>
        <v>136.80000000000001</v>
      </c>
      <c r="S103" s="44"/>
      <c r="T103" s="44"/>
      <c r="U103" s="44">
        <f t="shared" si="16"/>
        <v>136.80000000000001</v>
      </c>
      <c r="V103" s="41">
        <f t="shared" si="18"/>
        <v>2945.58</v>
      </c>
      <c r="W103" s="33">
        <v>3164033390</v>
      </c>
      <c r="X103" s="57" t="s">
        <v>199</v>
      </c>
    </row>
    <row r="104" spans="3:24" x14ac:dyDescent="0.25">
      <c r="C104" s="91">
        <v>82</v>
      </c>
      <c r="D104" s="27">
        <v>1273108</v>
      </c>
      <c r="E104" s="92" t="s">
        <v>56</v>
      </c>
      <c r="F104" s="92" t="s">
        <v>253</v>
      </c>
      <c r="G104" s="95" t="s">
        <v>33</v>
      </c>
      <c r="H104" s="68">
        <v>37258</v>
      </c>
      <c r="I104" s="28">
        <v>9901433915</v>
      </c>
      <c r="J104" s="28">
        <v>1273108</v>
      </c>
      <c r="K104" s="26">
        <v>72.540000000000006</v>
      </c>
      <c r="L104" s="39">
        <v>28</v>
      </c>
      <c r="M104" s="27">
        <v>535.94000000000005</v>
      </c>
      <c r="N104" s="86">
        <v>801.26</v>
      </c>
      <c r="O104" s="4">
        <f t="shared" si="14"/>
        <v>2031.1200000000001</v>
      </c>
      <c r="P104" s="13">
        <v>250</v>
      </c>
      <c r="Q104" s="45">
        <f t="shared" si="19"/>
        <v>3082.38</v>
      </c>
      <c r="R104" s="44">
        <f t="shared" si="15"/>
        <v>136.80000000000001</v>
      </c>
      <c r="S104" s="44"/>
      <c r="T104" s="44"/>
      <c r="U104" s="44">
        <f t="shared" si="16"/>
        <v>136.80000000000001</v>
      </c>
      <c r="V104" s="41">
        <f t="shared" si="18"/>
        <v>2945.58</v>
      </c>
      <c r="W104" s="33">
        <v>3216001865</v>
      </c>
      <c r="X104" s="57" t="s">
        <v>200</v>
      </c>
    </row>
    <row r="105" spans="3:24" x14ac:dyDescent="0.25">
      <c r="C105" s="91">
        <v>83</v>
      </c>
      <c r="D105" s="27">
        <v>1273110</v>
      </c>
      <c r="E105" s="92" t="s">
        <v>56</v>
      </c>
      <c r="F105" s="92" t="s">
        <v>253</v>
      </c>
      <c r="G105" s="95" t="s">
        <v>34</v>
      </c>
      <c r="H105" s="68">
        <v>41276</v>
      </c>
      <c r="I105" s="93">
        <v>990099268</v>
      </c>
      <c r="J105" s="28">
        <v>1273110</v>
      </c>
      <c r="K105" s="26">
        <v>72.540000000000006</v>
      </c>
      <c r="L105" s="39">
        <v>28</v>
      </c>
      <c r="M105" s="27">
        <v>535.94000000000005</v>
      </c>
      <c r="N105" s="86">
        <v>801.26</v>
      </c>
      <c r="O105" s="4">
        <f t="shared" si="14"/>
        <v>2031.1200000000001</v>
      </c>
      <c r="P105" s="13">
        <v>250</v>
      </c>
      <c r="Q105" s="45">
        <f t="shared" si="19"/>
        <v>3082.38</v>
      </c>
      <c r="R105" s="44">
        <f t="shared" si="15"/>
        <v>136.80000000000001</v>
      </c>
      <c r="S105" s="44"/>
      <c r="T105" s="44"/>
      <c r="U105" s="44">
        <f t="shared" si="16"/>
        <v>136.80000000000001</v>
      </c>
      <c r="V105" s="41">
        <f t="shared" si="18"/>
        <v>2945.58</v>
      </c>
      <c r="W105" s="33">
        <v>3216001829</v>
      </c>
      <c r="X105" s="57" t="s">
        <v>201</v>
      </c>
    </row>
    <row r="106" spans="3:24" x14ac:dyDescent="0.25">
      <c r="C106" s="91">
        <v>84</v>
      </c>
      <c r="D106" s="27">
        <v>1273111</v>
      </c>
      <c r="E106" s="92" t="s">
        <v>56</v>
      </c>
      <c r="F106" s="92" t="s">
        <v>98</v>
      </c>
      <c r="G106" s="93" t="s">
        <v>57</v>
      </c>
      <c r="H106" s="68">
        <v>39326</v>
      </c>
      <c r="I106" s="28">
        <v>9901433919</v>
      </c>
      <c r="J106" s="28">
        <v>1273111</v>
      </c>
      <c r="K106" s="26">
        <v>72.540000000000006</v>
      </c>
      <c r="L106" s="39">
        <v>28</v>
      </c>
      <c r="M106" s="27">
        <v>535.94000000000005</v>
      </c>
      <c r="N106" s="86">
        <v>801.26</v>
      </c>
      <c r="O106" s="4">
        <f t="shared" si="14"/>
        <v>2031.1200000000001</v>
      </c>
      <c r="P106" s="13">
        <v>250</v>
      </c>
      <c r="Q106" s="45">
        <f t="shared" si="19"/>
        <v>3082.38</v>
      </c>
      <c r="R106" s="44">
        <f t="shared" si="15"/>
        <v>136.80000000000001</v>
      </c>
      <c r="S106" s="44"/>
      <c r="T106" s="44"/>
      <c r="U106" s="44">
        <f t="shared" si="16"/>
        <v>136.80000000000001</v>
      </c>
      <c r="V106" s="41">
        <f t="shared" si="18"/>
        <v>2945.58</v>
      </c>
      <c r="W106" s="33">
        <v>3216001833</v>
      </c>
      <c r="X106" s="57" t="s">
        <v>202</v>
      </c>
    </row>
    <row r="107" spans="3:24" x14ac:dyDescent="0.25">
      <c r="C107" s="91">
        <v>85</v>
      </c>
      <c r="D107" s="27">
        <v>1273114</v>
      </c>
      <c r="E107" s="92" t="s">
        <v>56</v>
      </c>
      <c r="F107" s="92" t="s">
        <v>98</v>
      </c>
      <c r="G107" s="93" t="s">
        <v>58</v>
      </c>
      <c r="H107" s="68">
        <v>38384</v>
      </c>
      <c r="I107" s="28">
        <v>9901433922</v>
      </c>
      <c r="J107" s="28">
        <v>1273114</v>
      </c>
      <c r="K107" s="26">
        <v>72.540000000000006</v>
      </c>
      <c r="L107" s="39">
        <v>28</v>
      </c>
      <c r="M107" s="27">
        <v>535.94000000000005</v>
      </c>
      <c r="N107" s="86">
        <v>801.26</v>
      </c>
      <c r="O107" s="4">
        <f t="shared" si="14"/>
        <v>2031.1200000000001</v>
      </c>
      <c r="P107" s="13">
        <v>250</v>
      </c>
      <c r="Q107" s="45">
        <f t="shared" si="19"/>
        <v>3082.38</v>
      </c>
      <c r="R107" s="44">
        <f t="shared" si="15"/>
        <v>136.80000000000001</v>
      </c>
      <c r="S107" s="44"/>
      <c r="T107" s="44"/>
      <c r="U107" s="44">
        <f t="shared" si="16"/>
        <v>136.80000000000001</v>
      </c>
      <c r="V107" s="41">
        <f t="shared" si="18"/>
        <v>2945.58</v>
      </c>
      <c r="W107" s="33">
        <v>4216008623</v>
      </c>
      <c r="X107" s="57" t="s">
        <v>203</v>
      </c>
    </row>
    <row r="108" spans="3:24" x14ac:dyDescent="0.25">
      <c r="C108" s="91">
        <v>86</v>
      </c>
      <c r="D108" s="27">
        <v>1273115</v>
      </c>
      <c r="E108" s="92" t="s">
        <v>56</v>
      </c>
      <c r="F108" s="92" t="s">
        <v>98</v>
      </c>
      <c r="G108" s="93" t="s">
        <v>59</v>
      </c>
      <c r="H108" s="68">
        <v>38355</v>
      </c>
      <c r="I108" s="28">
        <v>9901433923</v>
      </c>
      <c r="J108" s="28">
        <v>1273115</v>
      </c>
      <c r="K108" s="26">
        <v>72.540000000000006</v>
      </c>
      <c r="L108" s="39">
        <v>28</v>
      </c>
      <c r="M108" s="27">
        <v>535.94000000000005</v>
      </c>
      <c r="N108" s="86">
        <v>801.26</v>
      </c>
      <c r="O108" s="4">
        <f t="shared" si="14"/>
        <v>2031.1200000000001</v>
      </c>
      <c r="P108" s="13">
        <v>250</v>
      </c>
      <c r="Q108" s="45">
        <f t="shared" si="19"/>
        <v>3082.38</v>
      </c>
      <c r="R108" s="44">
        <f t="shared" si="15"/>
        <v>136.80000000000001</v>
      </c>
      <c r="S108" s="44"/>
      <c r="T108" s="44"/>
      <c r="U108" s="44">
        <f t="shared" si="16"/>
        <v>136.80000000000001</v>
      </c>
      <c r="V108" s="41">
        <f t="shared" si="18"/>
        <v>2945.58</v>
      </c>
      <c r="W108" s="39">
        <v>3164079920</v>
      </c>
      <c r="X108" s="57" t="s">
        <v>204</v>
      </c>
    </row>
    <row r="109" spans="3:24" x14ac:dyDescent="0.25">
      <c r="C109" s="91">
        <v>87</v>
      </c>
      <c r="D109" s="27">
        <v>1273116</v>
      </c>
      <c r="E109" s="92" t="s">
        <v>56</v>
      </c>
      <c r="F109" s="92" t="s">
        <v>98</v>
      </c>
      <c r="G109" s="93" t="s">
        <v>60</v>
      </c>
      <c r="H109" s="68">
        <v>38355</v>
      </c>
      <c r="I109" s="28">
        <v>9901433924</v>
      </c>
      <c r="J109" s="28">
        <v>1273116</v>
      </c>
      <c r="K109" s="26">
        <v>72.540000000000006</v>
      </c>
      <c r="L109" s="39">
        <v>28</v>
      </c>
      <c r="M109" s="27">
        <v>535.94000000000005</v>
      </c>
      <c r="N109" s="86">
        <v>801.26</v>
      </c>
      <c r="O109" s="4">
        <f t="shared" si="14"/>
        <v>2031.1200000000001</v>
      </c>
      <c r="P109" s="13">
        <v>250</v>
      </c>
      <c r="Q109" s="45">
        <f t="shared" si="19"/>
        <v>3082.38</v>
      </c>
      <c r="R109" s="44">
        <f t="shared" si="15"/>
        <v>136.80000000000001</v>
      </c>
      <c r="S109" s="44"/>
      <c r="T109" s="44"/>
      <c r="U109" s="44">
        <f t="shared" si="16"/>
        <v>136.80000000000001</v>
      </c>
      <c r="V109" s="41">
        <f t="shared" si="18"/>
        <v>2945.58</v>
      </c>
      <c r="W109" s="22">
        <v>3229011973</v>
      </c>
      <c r="X109" s="57" t="s">
        <v>205</v>
      </c>
    </row>
    <row r="110" spans="3:24" x14ac:dyDescent="0.25">
      <c r="C110" s="91">
        <v>88</v>
      </c>
      <c r="D110" s="27">
        <v>1273119</v>
      </c>
      <c r="E110" s="92" t="s">
        <v>56</v>
      </c>
      <c r="F110" s="92" t="s">
        <v>98</v>
      </c>
      <c r="G110" s="93" t="s">
        <v>61</v>
      </c>
      <c r="H110" s="68">
        <v>38720</v>
      </c>
      <c r="I110" s="28">
        <v>9901433925</v>
      </c>
      <c r="J110" s="28">
        <v>1273119</v>
      </c>
      <c r="K110" s="26">
        <v>72.540000000000006</v>
      </c>
      <c r="L110" s="39">
        <v>28</v>
      </c>
      <c r="M110" s="27">
        <v>535.94000000000005</v>
      </c>
      <c r="N110" s="86">
        <v>801.26</v>
      </c>
      <c r="O110" s="4">
        <f t="shared" si="14"/>
        <v>2031.1200000000001</v>
      </c>
      <c r="P110" s="13">
        <v>250</v>
      </c>
      <c r="Q110" s="45">
        <f t="shared" si="19"/>
        <v>3082.38</v>
      </c>
      <c r="R110" s="44">
        <f t="shared" si="15"/>
        <v>136.80000000000001</v>
      </c>
      <c r="S110" s="44"/>
      <c r="T110" s="44"/>
      <c r="U110" s="44">
        <f t="shared" si="16"/>
        <v>136.80000000000001</v>
      </c>
      <c r="V110" s="41">
        <f t="shared" si="18"/>
        <v>2945.58</v>
      </c>
      <c r="W110" s="33">
        <v>3287008934</v>
      </c>
      <c r="X110" s="57" t="s">
        <v>206</v>
      </c>
    </row>
    <row r="111" spans="3:24" x14ac:dyDescent="0.25">
      <c r="C111" s="91">
        <v>89</v>
      </c>
      <c r="D111" s="27">
        <v>1273121</v>
      </c>
      <c r="E111" s="92" t="s">
        <v>56</v>
      </c>
      <c r="F111" s="92" t="s">
        <v>98</v>
      </c>
      <c r="G111" s="93" t="s">
        <v>62</v>
      </c>
      <c r="H111" s="73">
        <v>43101</v>
      </c>
      <c r="I111" s="29">
        <v>9901433927</v>
      </c>
      <c r="J111" s="29">
        <v>1273121</v>
      </c>
      <c r="K111" s="26">
        <v>72.540000000000006</v>
      </c>
      <c r="L111" s="39">
        <v>28</v>
      </c>
      <c r="M111" s="27">
        <v>535.94000000000005</v>
      </c>
      <c r="N111" s="86">
        <v>801.26</v>
      </c>
      <c r="O111" s="4">
        <f t="shared" si="14"/>
        <v>2031.1200000000001</v>
      </c>
      <c r="P111" s="13">
        <v>250</v>
      </c>
      <c r="Q111" s="45">
        <f t="shared" si="19"/>
        <v>3082.38</v>
      </c>
      <c r="R111" s="44">
        <f t="shared" si="15"/>
        <v>136.80000000000001</v>
      </c>
      <c r="S111" s="44"/>
      <c r="T111"/>
      <c r="U111" s="44">
        <f t="shared" si="16"/>
        <v>136.80000000000001</v>
      </c>
      <c r="V111" s="41">
        <f t="shared" si="18"/>
        <v>2945.58</v>
      </c>
      <c r="W111" s="33">
        <v>3287036198</v>
      </c>
      <c r="X111" s="57" t="s">
        <v>207</v>
      </c>
    </row>
    <row r="112" spans="3:24" x14ac:dyDescent="0.25">
      <c r="C112" s="91">
        <v>90</v>
      </c>
      <c r="D112" s="27">
        <v>1273122</v>
      </c>
      <c r="E112" s="92" t="s">
        <v>56</v>
      </c>
      <c r="F112" s="92" t="s">
        <v>98</v>
      </c>
      <c r="G112" s="93" t="s">
        <v>63</v>
      </c>
      <c r="H112" s="71">
        <v>42370</v>
      </c>
      <c r="I112" s="40">
        <v>990099324</v>
      </c>
      <c r="J112" s="40">
        <v>1273122</v>
      </c>
      <c r="K112" s="26">
        <v>72.540000000000006</v>
      </c>
      <c r="L112" s="39">
        <v>28</v>
      </c>
      <c r="M112" s="27">
        <v>535.94000000000005</v>
      </c>
      <c r="N112" s="86">
        <v>801.26</v>
      </c>
      <c r="O112" s="4">
        <f t="shared" si="14"/>
        <v>2031.1200000000001</v>
      </c>
      <c r="P112" s="13">
        <v>250</v>
      </c>
      <c r="Q112" s="45">
        <f t="shared" si="19"/>
        <v>3082.38</v>
      </c>
      <c r="R112" s="44">
        <f t="shared" si="15"/>
        <v>136.80000000000001</v>
      </c>
      <c r="S112" s="44"/>
      <c r="T112" s="44"/>
      <c r="U112" s="44">
        <f t="shared" si="16"/>
        <v>136.80000000000001</v>
      </c>
      <c r="V112" s="41">
        <f t="shared" si="18"/>
        <v>2945.58</v>
      </c>
      <c r="W112" s="33">
        <v>3164074549</v>
      </c>
      <c r="X112" s="57" t="s">
        <v>208</v>
      </c>
    </row>
    <row r="113" spans="3:24" x14ac:dyDescent="0.25">
      <c r="C113" s="91">
        <v>91</v>
      </c>
      <c r="D113" s="27">
        <v>1273128</v>
      </c>
      <c r="E113" s="92" t="s">
        <v>56</v>
      </c>
      <c r="F113" s="92" t="s">
        <v>98</v>
      </c>
      <c r="G113" s="93" t="s">
        <v>64</v>
      </c>
      <c r="H113" s="71">
        <v>42370</v>
      </c>
      <c r="I113" s="40">
        <v>990099333</v>
      </c>
      <c r="J113" s="40">
        <v>1273128</v>
      </c>
      <c r="K113" s="26">
        <v>72.540000000000006</v>
      </c>
      <c r="L113" s="39">
        <v>28</v>
      </c>
      <c r="M113" s="27">
        <v>535.94000000000005</v>
      </c>
      <c r="N113" s="86">
        <v>801.26</v>
      </c>
      <c r="O113" s="4">
        <f t="shared" si="14"/>
        <v>2031.1200000000001</v>
      </c>
      <c r="P113" s="13">
        <v>250</v>
      </c>
      <c r="Q113" s="45">
        <f t="shared" si="19"/>
        <v>3082.38</v>
      </c>
      <c r="R113" s="44">
        <f t="shared" si="15"/>
        <v>136.80000000000001</v>
      </c>
      <c r="S113" s="44"/>
      <c r="T113" s="44"/>
      <c r="U113" s="44">
        <f t="shared" si="16"/>
        <v>136.80000000000001</v>
      </c>
      <c r="V113" s="41">
        <f t="shared" si="18"/>
        <v>2945.58</v>
      </c>
      <c r="W113" s="59">
        <v>3164079952</v>
      </c>
      <c r="X113" s="57" t="s">
        <v>209</v>
      </c>
    </row>
    <row r="114" spans="3:24" x14ac:dyDescent="0.25">
      <c r="C114" s="91">
        <v>92</v>
      </c>
      <c r="D114" s="27"/>
      <c r="E114" s="92" t="s">
        <v>56</v>
      </c>
      <c r="F114" s="92" t="s">
        <v>98</v>
      </c>
      <c r="G114" s="117" t="s">
        <v>65</v>
      </c>
      <c r="H114" s="71"/>
      <c r="I114" s="94"/>
      <c r="J114" s="94"/>
      <c r="K114" s="26">
        <v>72.540000000000006</v>
      </c>
      <c r="L114" s="39">
        <v>28</v>
      </c>
      <c r="M114" s="27"/>
      <c r="N114" s="86">
        <v>801.26</v>
      </c>
      <c r="O114" s="4">
        <f t="shared" si="14"/>
        <v>2031.1200000000001</v>
      </c>
      <c r="P114" s="13">
        <v>250</v>
      </c>
      <c r="Q114" s="45">
        <f t="shared" si="19"/>
        <v>3082.38</v>
      </c>
      <c r="R114" s="44">
        <f t="shared" si="15"/>
        <v>136.80000000000001</v>
      </c>
      <c r="S114" s="44"/>
      <c r="T114" s="44"/>
      <c r="U114" s="44">
        <f t="shared" ref="U114:U125" si="20">ROUND(SUM(R114:T114),2)</f>
        <v>136.80000000000001</v>
      </c>
      <c r="V114" s="41">
        <f t="shared" si="18"/>
        <v>2945.58</v>
      </c>
      <c r="W114" s="59"/>
      <c r="X114" s="57"/>
    </row>
    <row r="115" spans="3:24" x14ac:dyDescent="0.25">
      <c r="C115" s="91">
        <v>93</v>
      </c>
      <c r="D115" s="27"/>
      <c r="E115" s="92" t="s">
        <v>56</v>
      </c>
      <c r="F115" s="92" t="s">
        <v>98</v>
      </c>
      <c r="G115" s="95" t="s">
        <v>67</v>
      </c>
      <c r="H115" s="71"/>
      <c r="I115" s="94"/>
      <c r="J115" s="94"/>
      <c r="K115" s="26">
        <v>72.540000000000006</v>
      </c>
      <c r="L115" s="39">
        <v>28</v>
      </c>
      <c r="M115" s="27"/>
      <c r="N115" s="86">
        <v>801.26</v>
      </c>
      <c r="O115" s="4">
        <f t="shared" si="14"/>
        <v>2031.1200000000001</v>
      </c>
      <c r="P115" s="13">
        <v>250</v>
      </c>
      <c r="Q115" s="45">
        <f t="shared" si="19"/>
        <v>3082.38</v>
      </c>
      <c r="R115" s="44">
        <f t="shared" si="15"/>
        <v>136.80000000000001</v>
      </c>
      <c r="S115" s="44"/>
      <c r="T115" s="44"/>
      <c r="U115" s="44">
        <f t="shared" si="20"/>
        <v>136.80000000000001</v>
      </c>
      <c r="V115" s="41">
        <f t="shared" si="18"/>
        <v>2945.58</v>
      </c>
      <c r="W115" s="59"/>
      <c r="X115" s="57"/>
    </row>
    <row r="116" spans="3:24" x14ac:dyDescent="0.25">
      <c r="C116" s="91">
        <v>94</v>
      </c>
      <c r="D116" s="27"/>
      <c r="E116" s="92" t="s">
        <v>56</v>
      </c>
      <c r="F116" s="92" t="s">
        <v>98</v>
      </c>
      <c r="G116" s="94" t="s">
        <v>68</v>
      </c>
      <c r="H116" s="71"/>
      <c r="I116" s="94"/>
      <c r="J116" s="94"/>
      <c r="K116" s="26">
        <v>72.540000000000006</v>
      </c>
      <c r="L116" s="39">
        <v>28</v>
      </c>
      <c r="M116" s="27"/>
      <c r="N116" s="86">
        <v>801.26</v>
      </c>
      <c r="O116" s="4">
        <f t="shared" si="14"/>
        <v>2031.1200000000001</v>
      </c>
      <c r="P116" s="13">
        <v>250</v>
      </c>
      <c r="Q116" s="45">
        <f t="shared" si="19"/>
        <v>3082.38</v>
      </c>
      <c r="R116" s="44">
        <f t="shared" si="15"/>
        <v>136.80000000000001</v>
      </c>
      <c r="S116" s="44"/>
      <c r="T116" s="44"/>
      <c r="U116" s="44">
        <f t="shared" si="20"/>
        <v>136.80000000000001</v>
      </c>
      <c r="V116" s="41">
        <f t="shared" si="18"/>
        <v>2945.58</v>
      </c>
      <c r="W116" s="59"/>
      <c r="X116" s="57"/>
    </row>
    <row r="117" spans="3:24" x14ac:dyDescent="0.25">
      <c r="C117" s="91">
        <v>95</v>
      </c>
      <c r="D117" s="27"/>
      <c r="E117" s="92" t="s">
        <v>56</v>
      </c>
      <c r="F117" s="92" t="s">
        <v>98</v>
      </c>
      <c r="G117" s="94" t="s">
        <v>69</v>
      </c>
      <c r="H117" s="71"/>
      <c r="I117" s="94"/>
      <c r="J117" s="94"/>
      <c r="K117" s="26">
        <v>72.540000000000006</v>
      </c>
      <c r="L117" s="39">
        <v>28</v>
      </c>
      <c r="M117" s="27"/>
      <c r="N117" s="86">
        <v>801.26</v>
      </c>
      <c r="O117" s="4">
        <f t="shared" si="14"/>
        <v>2031.1200000000001</v>
      </c>
      <c r="P117" s="13">
        <v>250</v>
      </c>
      <c r="Q117" s="45">
        <f t="shared" si="19"/>
        <v>3082.38</v>
      </c>
      <c r="R117" s="44">
        <f t="shared" si="15"/>
        <v>136.80000000000001</v>
      </c>
      <c r="S117" s="44"/>
      <c r="T117" s="44"/>
      <c r="U117" s="44">
        <f t="shared" si="20"/>
        <v>136.80000000000001</v>
      </c>
      <c r="V117" s="41">
        <f t="shared" si="18"/>
        <v>2945.58</v>
      </c>
      <c r="W117" s="59"/>
      <c r="X117" s="57"/>
    </row>
    <row r="118" spans="3:24" x14ac:dyDescent="0.25">
      <c r="C118" s="91">
        <v>96</v>
      </c>
      <c r="D118" s="27"/>
      <c r="E118" s="92" t="s">
        <v>56</v>
      </c>
      <c r="F118" s="92" t="s">
        <v>98</v>
      </c>
      <c r="G118" s="94" t="s">
        <v>70</v>
      </c>
      <c r="H118" s="71"/>
      <c r="I118" s="94"/>
      <c r="J118" s="94"/>
      <c r="K118" s="26">
        <v>72.540000000000006</v>
      </c>
      <c r="L118" s="39">
        <v>28</v>
      </c>
      <c r="M118" s="27"/>
      <c r="N118" s="86">
        <v>801.26</v>
      </c>
      <c r="O118" s="4">
        <f t="shared" si="14"/>
        <v>2031.1200000000001</v>
      </c>
      <c r="P118" s="13">
        <v>250</v>
      </c>
      <c r="Q118" s="45">
        <f t="shared" si="19"/>
        <v>3082.38</v>
      </c>
      <c r="R118" s="44">
        <f t="shared" si="15"/>
        <v>136.80000000000001</v>
      </c>
      <c r="S118" s="44"/>
      <c r="T118" s="44"/>
      <c r="U118" s="44">
        <f t="shared" si="20"/>
        <v>136.80000000000001</v>
      </c>
      <c r="V118" s="41">
        <f t="shared" si="18"/>
        <v>2945.58</v>
      </c>
      <c r="W118" s="59"/>
      <c r="X118" s="57"/>
    </row>
    <row r="119" spans="3:24" x14ac:dyDescent="0.25">
      <c r="C119" s="91">
        <v>97</v>
      </c>
      <c r="D119" s="27"/>
      <c r="E119" s="92" t="s">
        <v>56</v>
      </c>
      <c r="F119" s="92" t="s">
        <v>98</v>
      </c>
      <c r="G119" t="s">
        <v>272</v>
      </c>
      <c r="H119" s="71"/>
      <c r="I119" s="94"/>
      <c r="J119" s="94"/>
      <c r="K119" s="26">
        <v>72.540000000000006</v>
      </c>
      <c r="L119" s="39">
        <v>28</v>
      </c>
      <c r="M119" s="27"/>
      <c r="N119" s="86">
        <v>801.26</v>
      </c>
      <c r="O119" s="4">
        <f t="shared" si="14"/>
        <v>2031.1200000000001</v>
      </c>
      <c r="P119" s="13">
        <v>250</v>
      </c>
      <c r="Q119" s="45">
        <f t="shared" si="19"/>
        <v>3082.38</v>
      </c>
      <c r="R119" s="44">
        <f t="shared" si="15"/>
        <v>136.80000000000001</v>
      </c>
      <c r="S119" s="44"/>
      <c r="T119" s="44"/>
      <c r="U119" s="44">
        <f t="shared" si="20"/>
        <v>136.80000000000001</v>
      </c>
      <c r="V119" s="41">
        <f t="shared" si="18"/>
        <v>2945.58</v>
      </c>
      <c r="W119" s="59"/>
      <c r="X119" s="57"/>
    </row>
    <row r="120" spans="3:24" x14ac:dyDescent="0.25">
      <c r="C120" s="91">
        <v>98</v>
      </c>
      <c r="D120" s="27"/>
      <c r="E120" s="92" t="s">
        <v>56</v>
      </c>
      <c r="F120" s="92" t="s">
        <v>98</v>
      </c>
      <c r="G120" s="94" t="s">
        <v>255</v>
      </c>
      <c r="H120" s="71"/>
      <c r="I120" s="94"/>
      <c r="J120" s="94"/>
      <c r="K120" s="26">
        <v>72.540000000000006</v>
      </c>
      <c r="L120" s="39">
        <v>28</v>
      </c>
      <c r="M120" s="27"/>
      <c r="N120" s="86">
        <v>801.26</v>
      </c>
      <c r="O120" s="4">
        <f t="shared" si="14"/>
        <v>2031.1200000000001</v>
      </c>
      <c r="P120" s="13">
        <v>250</v>
      </c>
      <c r="Q120" s="45">
        <f t="shared" si="19"/>
        <v>3082.38</v>
      </c>
      <c r="R120" s="44">
        <f t="shared" si="15"/>
        <v>136.80000000000001</v>
      </c>
      <c r="S120" s="44"/>
      <c r="T120" s="44"/>
      <c r="U120" s="44">
        <f t="shared" si="20"/>
        <v>136.80000000000001</v>
      </c>
      <c r="V120" s="41">
        <f t="shared" si="18"/>
        <v>2945.58</v>
      </c>
      <c r="W120" s="59"/>
      <c r="X120" s="57"/>
    </row>
    <row r="121" spans="3:24" x14ac:dyDescent="0.25">
      <c r="C121" s="91">
        <v>99</v>
      </c>
      <c r="D121" s="27"/>
      <c r="E121" s="92" t="s">
        <v>56</v>
      </c>
      <c r="F121" s="92" t="s">
        <v>98</v>
      </c>
      <c r="G121" s="94" t="s">
        <v>71</v>
      </c>
      <c r="H121" s="71"/>
      <c r="I121" s="94"/>
      <c r="J121" s="94"/>
      <c r="K121" s="26">
        <v>72.540000000000006</v>
      </c>
      <c r="L121" s="39">
        <v>28</v>
      </c>
      <c r="M121" s="27"/>
      <c r="N121" s="86">
        <v>801.26</v>
      </c>
      <c r="O121" s="4">
        <f t="shared" si="14"/>
        <v>2031.1200000000001</v>
      </c>
      <c r="P121" s="13">
        <v>250</v>
      </c>
      <c r="Q121" s="45">
        <f t="shared" si="19"/>
        <v>3082.38</v>
      </c>
      <c r="R121" s="44">
        <f t="shared" si="15"/>
        <v>136.80000000000001</v>
      </c>
      <c r="S121" s="44"/>
      <c r="T121" s="44"/>
      <c r="U121" s="44">
        <f t="shared" si="20"/>
        <v>136.80000000000001</v>
      </c>
      <c r="V121" s="41">
        <f t="shared" si="18"/>
        <v>2945.58</v>
      </c>
      <c r="W121" s="59"/>
      <c r="X121" s="57"/>
    </row>
    <row r="122" spans="3:24" x14ac:dyDescent="0.25">
      <c r="C122" s="91">
        <v>100</v>
      </c>
      <c r="D122" s="27"/>
      <c r="E122" s="92" t="s">
        <v>56</v>
      </c>
      <c r="F122" s="92" t="s">
        <v>98</v>
      </c>
      <c r="G122" s="95" t="s">
        <v>72</v>
      </c>
      <c r="H122" s="71"/>
      <c r="I122" s="94"/>
      <c r="J122" s="94"/>
      <c r="K122" s="26">
        <v>72.540000000000006</v>
      </c>
      <c r="L122" s="39">
        <v>28</v>
      </c>
      <c r="M122" s="27"/>
      <c r="N122" s="86">
        <v>801.26</v>
      </c>
      <c r="O122" s="4">
        <f t="shared" si="14"/>
        <v>2031.1200000000001</v>
      </c>
      <c r="P122" s="13">
        <v>250</v>
      </c>
      <c r="Q122" s="45">
        <f t="shared" si="19"/>
        <v>3082.38</v>
      </c>
      <c r="R122" s="44">
        <f t="shared" si="15"/>
        <v>136.80000000000001</v>
      </c>
      <c r="S122" s="44"/>
      <c r="T122" s="44"/>
      <c r="U122" s="44">
        <f t="shared" si="20"/>
        <v>136.80000000000001</v>
      </c>
      <c r="V122" s="41">
        <f t="shared" si="18"/>
        <v>2945.58</v>
      </c>
      <c r="W122" s="59"/>
      <c r="X122" s="57"/>
    </row>
    <row r="123" spans="3:24" x14ac:dyDescent="0.25">
      <c r="C123" s="91">
        <v>101</v>
      </c>
      <c r="D123" s="27"/>
      <c r="E123" s="92" t="s">
        <v>56</v>
      </c>
      <c r="F123" s="92" t="s">
        <v>98</v>
      </c>
      <c r="G123" s="94" t="s">
        <v>73</v>
      </c>
      <c r="H123" s="71"/>
      <c r="I123" s="94"/>
      <c r="J123" s="94"/>
      <c r="K123" s="26">
        <v>72.540000000000006</v>
      </c>
      <c r="L123" s="39">
        <v>28</v>
      </c>
      <c r="M123" s="27"/>
      <c r="N123" s="86">
        <v>801.26</v>
      </c>
      <c r="O123" s="4">
        <f t="shared" si="14"/>
        <v>2031.1200000000001</v>
      </c>
      <c r="P123" s="13">
        <v>250</v>
      </c>
      <c r="Q123" s="45">
        <f t="shared" si="19"/>
        <v>3082.38</v>
      </c>
      <c r="R123" s="44">
        <f t="shared" si="15"/>
        <v>136.80000000000001</v>
      </c>
      <c r="S123" s="44"/>
      <c r="T123" s="44"/>
      <c r="U123" s="44">
        <f t="shared" si="20"/>
        <v>136.80000000000001</v>
      </c>
      <c r="V123" s="41">
        <f t="shared" si="18"/>
        <v>2945.58</v>
      </c>
      <c r="W123" s="59"/>
      <c r="X123" s="57"/>
    </row>
    <row r="124" spans="3:24" x14ac:dyDescent="0.25">
      <c r="C124" s="91">
        <v>102</v>
      </c>
      <c r="D124" s="27">
        <v>1273123</v>
      </c>
      <c r="E124" s="92" t="s">
        <v>56</v>
      </c>
      <c r="F124" s="92" t="s">
        <v>98</v>
      </c>
      <c r="G124" s="94" t="s">
        <v>74</v>
      </c>
      <c r="H124" s="71">
        <v>38718</v>
      </c>
      <c r="I124" s="40">
        <v>9901351185</v>
      </c>
      <c r="J124" s="40">
        <v>1273123</v>
      </c>
      <c r="K124" s="26">
        <v>72.540000000000006</v>
      </c>
      <c r="L124" s="39">
        <v>28</v>
      </c>
      <c r="M124" s="27">
        <v>535.94000000000005</v>
      </c>
      <c r="N124" s="86">
        <v>801.26</v>
      </c>
      <c r="O124" s="4">
        <f t="shared" si="14"/>
        <v>2031.1200000000001</v>
      </c>
      <c r="P124" s="13">
        <v>250</v>
      </c>
      <c r="Q124" s="45">
        <f t="shared" si="19"/>
        <v>3082.38</v>
      </c>
      <c r="R124" s="44">
        <f t="shared" si="15"/>
        <v>136.80000000000001</v>
      </c>
      <c r="S124" s="44"/>
      <c r="T124" s="44"/>
      <c r="U124" s="44">
        <f t="shared" si="20"/>
        <v>136.80000000000001</v>
      </c>
      <c r="V124" s="41">
        <f t="shared" si="18"/>
        <v>2945.58</v>
      </c>
      <c r="W124" s="59">
        <v>3164072945</v>
      </c>
      <c r="X124" s="57" t="s">
        <v>210</v>
      </c>
    </row>
    <row r="125" spans="3:24" x14ac:dyDescent="0.25">
      <c r="C125" s="91">
        <v>103</v>
      </c>
      <c r="D125" s="27">
        <v>1273125</v>
      </c>
      <c r="E125" s="92" t="s">
        <v>56</v>
      </c>
      <c r="F125" s="92" t="s">
        <v>98</v>
      </c>
      <c r="G125" s="95" t="s">
        <v>238</v>
      </c>
      <c r="H125" s="71">
        <v>38718</v>
      </c>
      <c r="I125" s="40">
        <v>9901361506</v>
      </c>
      <c r="J125" s="40">
        <v>1273125</v>
      </c>
      <c r="K125" s="26">
        <v>72.540000000000006</v>
      </c>
      <c r="L125" s="39">
        <v>28</v>
      </c>
      <c r="M125" s="27">
        <v>535.94000000000005</v>
      </c>
      <c r="N125" s="86">
        <v>801.26</v>
      </c>
      <c r="O125" s="4">
        <f t="shared" si="14"/>
        <v>2031.1200000000001</v>
      </c>
      <c r="P125" s="13">
        <v>250</v>
      </c>
      <c r="Q125" s="45">
        <f t="shared" si="19"/>
        <v>3082.38</v>
      </c>
      <c r="R125" s="44">
        <f t="shared" si="15"/>
        <v>136.80000000000001</v>
      </c>
      <c r="S125" s="44"/>
      <c r="T125" s="44"/>
      <c r="U125" s="44">
        <f t="shared" si="20"/>
        <v>136.80000000000001</v>
      </c>
      <c r="V125" s="41">
        <f t="shared" si="18"/>
        <v>2945.58</v>
      </c>
      <c r="W125" s="59">
        <v>3287032954</v>
      </c>
      <c r="X125" s="57" t="s">
        <v>211</v>
      </c>
    </row>
    <row r="126" spans="3:24" x14ac:dyDescent="0.25">
      <c r="C126" s="91">
        <v>104</v>
      </c>
      <c r="D126" s="27">
        <v>1273127</v>
      </c>
      <c r="E126" s="92" t="s">
        <v>56</v>
      </c>
      <c r="F126" s="92" t="s">
        <v>98</v>
      </c>
      <c r="G126" s="95" t="s">
        <v>78</v>
      </c>
      <c r="H126" s="71">
        <v>43344</v>
      </c>
      <c r="I126" s="40">
        <v>9901451093</v>
      </c>
      <c r="J126" s="40">
        <v>1273127</v>
      </c>
      <c r="K126" s="26">
        <v>72.540000000000006</v>
      </c>
      <c r="L126" s="39">
        <v>28</v>
      </c>
      <c r="M126" s="27">
        <v>535.94000000000005</v>
      </c>
      <c r="N126" s="86">
        <v>801.26</v>
      </c>
      <c r="O126" s="4">
        <f t="shared" si="14"/>
        <v>2031.1200000000001</v>
      </c>
      <c r="P126" s="13">
        <v>250</v>
      </c>
      <c r="Q126" s="45">
        <f t="shared" si="19"/>
        <v>3082.38</v>
      </c>
      <c r="R126" s="44">
        <f t="shared" si="15"/>
        <v>136.80000000000001</v>
      </c>
      <c r="S126" s="44"/>
      <c r="T126" s="44"/>
      <c r="U126" s="44">
        <f t="shared" ref="U126:U135" si="21">ROUND(SUM(R126:T126),2)</f>
        <v>136.80000000000001</v>
      </c>
      <c r="V126" s="41">
        <f t="shared" si="18"/>
        <v>2945.58</v>
      </c>
      <c r="W126" s="59">
        <v>3654013124</v>
      </c>
      <c r="X126" s="57" t="s">
        <v>212</v>
      </c>
    </row>
    <row r="127" spans="3:24" x14ac:dyDescent="0.25">
      <c r="C127" s="91">
        <v>105</v>
      </c>
      <c r="D127" s="27">
        <v>1273129</v>
      </c>
      <c r="E127" s="92" t="s">
        <v>56</v>
      </c>
      <c r="F127" s="92" t="s">
        <v>98</v>
      </c>
      <c r="G127" s="95" t="s">
        <v>113</v>
      </c>
      <c r="H127" s="71">
        <v>43101</v>
      </c>
      <c r="I127" s="40">
        <v>9901349727</v>
      </c>
      <c r="J127" s="40">
        <v>1273129</v>
      </c>
      <c r="K127" s="26">
        <v>72.540000000000006</v>
      </c>
      <c r="L127" s="39">
        <v>28</v>
      </c>
      <c r="M127" s="27">
        <v>535.94000000000005</v>
      </c>
      <c r="N127" s="86">
        <v>801.26</v>
      </c>
      <c r="O127" s="4">
        <f t="shared" si="14"/>
        <v>2031.1200000000001</v>
      </c>
      <c r="P127" s="13">
        <v>250</v>
      </c>
      <c r="Q127" s="45">
        <f t="shared" si="19"/>
        <v>3082.38</v>
      </c>
      <c r="R127" s="44">
        <f t="shared" si="15"/>
        <v>136.80000000000001</v>
      </c>
      <c r="S127" s="44"/>
      <c r="T127" s="44"/>
      <c r="U127" s="44">
        <f t="shared" si="21"/>
        <v>136.80000000000001</v>
      </c>
      <c r="V127" s="41">
        <f t="shared" si="18"/>
        <v>2945.58</v>
      </c>
      <c r="W127" s="59">
        <v>3164072894</v>
      </c>
      <c r="X127" s="57" t="s">
        <v>213</v>
      </c>
    </row>
    <row r="128" spans="3:24" x14ac:dyDescent="0.25">
      <c r="C128" s="91">
        <v>106</v>
      </c>
      <c r="D128" s="27">
        <v>1273140</v>
      </c>
      <c r="E128" s="92" t="s">
        <v>56</v>
      </c>
      <c r="F128" s="92" t="s">
        <v>98</v>
      </c>
      <c r="G128" s="91" t="s">
        <v>108</v>
      </c>
      <c r="H128" s="71">
        <v>43101</v>
      </c>
      <c r="I128" s="40">
        <v>9901351286</v>
      </c>
      <c r="J128" s="40">
        <v>1273140</v>
      </c>
      <c r="K128" s="26">
        <v>72.540000000000006</v>
      </c>
      <c r="L128" s="39">
        <v>28</v>
      </c>
      <c r="M128" s="27">
        <v>535.94000000000005</v>
      </c>
      <c r="N128" s="86">
        <v>801.26</v>
      </c>
      <c r="O128" s="4">
        <f t="shared" si="14"/>
        <v>2031.1200000000001</v>
      </c>
      <c r="P128" s="13">
        <v>250</v>
      </c>
      <c r="Q128" s="45">
        <f t="shared" si="19"/>
        <v>3082.38</v>
      </c>
      <c r="R128" s="44">
        <f t="shared" si="15"/>
        <v>136.80000000000001</v>
      </c>
      <c r="S128" s="44"/>
      <c r="T128" s="44"/>
      <c r="U128" s="44">
        <f t="shared" si="21"/>
        <v>136.80000000000001</v>
      </c>
      <c r="V128" s="41">
        <f t="shared" si="18"/>
        <v>2945.58</v>
      </c>
      <c r="W128" s="59">
        <v>3287032867</v>
      </c>
      <c r="X128" s="57" t="s">
        <v>214</v>
      </c>
    </row>
    <row r="129" spans="1:24" x14ac:dyDescent="0.25">
      <c r="C129" s="91">
        <v>107</v>
      </c>
      <c r="D129" s="27">
        <v>1273124</v>
      </c>
      <c r="E129" s="92" t="s">
        <v>56</v>
      </c>
      <c r="F129" s="39" t="s">
        <v>98</v>
      </c>
      <c r="G129" s="117" t="s">
        <v>109</v>
      </c>
      <c r="H129" s="71">
        <v>43101</v>
      </c>
      <c r="I129" s="40">
        <v>9901349728</v>
      </c>
      <c r="J129" s="40">
        <v>1273124</v>
      </c>
      <c r="K129" s="26">
        <v>72.540000000000006</v>
      </c>
      <c r="L129" s="39">
        <v>28</v>
      </c>
      <c r="M129" s="27">
        <v>535.94000000000005</v>
      </c>
      <c r="N129" s="86">
        <v>801.26</v>
      </c>
      <c r="O129" s="4">
        <f t="shared" si="14"/>
        <v>2031.1200000000001</v>
      </c>
      <c r="P129" s="13">
        <v>250</v>
      </c>
      <c r="Q129" s="45">
        <f t="shared" si="19"/>
        <v>3082.38</v>
      </c>
      <c r="R129" s="44">
        <f t="shared" si="15"/>
        <v>136.80000000000001</v>
      </c>
      <c r="S129" s="44"/>
      <c r="T129" s="44"/>
      <c r="U129" s="44">
        <f t="shared" si="21"/>
        <v>136.80000000000001</v>
      </c>
      <c r="V129" s="41">
        <f t="shared" si="18"/>
        <v>2945.58</v>
      </c>
      <c r="W129" s="59">
        <v>3686024851</v>
      </c>
      <c r="X129" s="57" t="s">
        <v>215</v>
      </c>
    </row>
    <row r="130" spans="1:24" x14ac:dyDescent="0.25">
      <c r="C130" s="91">
        <v>108</v>
      </c>
      <c r="D130" s="27">
        <v>1273136</v>
      </c>
      <c r="E130" s="92" t="s">
        <v>56</v>
      </c>
      <c r="F130" s="39" t="s">
        <v>98</v>
      </c>
      <c r="G130" s="93" t="s">
        <v>131</v>
      </c>
      <c r="H130" s="71">
        <v>43101</v>
      </c>
      <c r="I130" s="40">
        <v>9901349729</v>
      </c>
      <c r="J130" s="40">
        <v>1273136</v>
      </c>
      <c r="K130" s="26">
        <v>72.540000000000006</v>
      </c>
      <c r="L130" s="39">
        <v>28</v>
      </c>
      <c r="M130" s="27">
        <v>535.94000000000005</v>
      </c>
      <c r="N130" s="86">
        <v>801.26</v>
      </c>
      <c r="O130" s="4">
        <f t="shared" si="14"/>
        <v>2031.1200000000001</v>
      </c>
      <c r="P130" s="13">
        <v>250</v>
      </c>
      <c r="Q130" s="45">
        <f t="shared" si="19"/>
        <v>3082.38</v>
      </c>
      <c r="R130" s="44">
        <f t="shared" si="15"/>
        <v>136.80000000000001</v>
      </c>
      <c r="S130" s="44"/>
      <c r="T130" s="44"/>
      <c r="U130" s="44">
        <f t="shared" si="21"/>
        <v>136.80000000000001</v>
      </c>
      <c r="V130" s="41">
        <f t="shared" si="18"/>
        <v>2945.58</v>
      </c>
      <c r="W130" s="60" t="s">
        <v>92</v>
      </c>
      <c r="X130" s="57" t="s">
        <v>216</v>
      </c>
    </row>
    <row r="131" spans="1:24" x14ac:dyDescent="0.25">
      <c r="C131" s="91">
        <v>109</v>
      </c>
      <c r="D131" s="27">
        <v>1273137</v>
      </c>
      <c r="E131" s="92" t="s">
        <v>56</v>
      </c>
      <c r="F131" s="92" t="s">
        <v>98</v>
      </c>
      <c r="G131" s="93" t="s">
        <v>120</v>
      </c>
      <c r="H131" s="71">
        <v>43101</v>
      </c>
      <c r="I131" s="40">
        <v>9901349730</v>
      </c>
      <c r="J131" s="40">
        <v>1273137</v>
      </c>
      <c r="K131" s="26">
        <v>72.540000000000006</v>
      </c>
      <c r="L131" s="39">
        <v>28</v>
      </c>
      <c r="M131" s="27">
        <v>535.94000000000005</v>
      </c>
      <c r="N131" s="86">
        <v>801.26</v>
      </c>
      <c r="O131" s="4">
        <f t="shared" si="14"/>
        <v>2031.1200000000001</v>
      </c>
      <c r="P131" s="13">
        <v>250</v>
      </c>
      <c r="Q131" s="45">
        <f t="shared" si="19"/>
        <v>3082.38</v>
      </c>
      <c r="R131" s="44">
        <f t="shared" si="15"/>
        <v>136.80000000000001</v>
      </c>
      <c r="S131" s="44"/>
      <c r="T131" s="44"/>
      <c r="U131" s="44">
        <f t="shared" si="21"/>
        <v>136.80000000000001</v>
      </c>
      <c r="V131" s="41">
        <f t="shared" si="18"/>
        <v>2945.58</v>
      </c>
      <c r="W131" s="33">
        <v>3287038930</v>
      </c>
      <c r="X131" s="57" t="s">
        <v>217</v>
      </c>
    </row>
    <row r="132" spans="1:24" x14ac:dyDescent="0.25">
      <c r="C132" s="91">
        <v>110</v>
      </c>
      <c r="D132" s="27">
        <v>1273132</v>
      </c>
      <c r="E132" s="92" t="s">
        <v>56</v>
      </c>
      <c r="F132" s="92" t="s">
        <v>98</v>
      </c>
      <c r="G132" s="94" t="s">
        <v>129</v>
      </c>
      <c r="H132" s="71">
        <v>43101</v>
      </c>
      <c r="I132" s="40">
        <v>9901355145</v>
      </c>
      <c r="J132" s="40">
        <v>1273132</v>
      </c>
      <c r="K132" s="26">
        <v>72.540000000000006</v>
      </c>
      <c r="L132" s="39">
        <v>28</v>
      </c>
      <c r="M132" s="27">
        <v>535.94000000000005</v>
      </c>
      <c r="N132" s="86">
        <v>801.26</v>
      </c>
      <c r="O132" s="4">
        <f t="shared" si="14"/>
        <v>2031.1200000000001</v>
      </c>
      <c r="P132" s="13">
        <v>250</v>
      </c>
      <c r="Q132" s="45">
        <f t="shared" si="19"/>
        <v>3082.38</v>
      </c>
      <c r="R132" s="44">
        <f t="shared" si="15"/>
        <v>136.80000000000001</v>
      </c>
      <c r="S132" s="44"/>
      <c r="T132" s="44"/>
      <c r="U132" s="44">
        <f t="shared" si="21"/>
        <v>136.80000000000001</v>
      </c>
      <c r="V132" s="41">
        <f t="shared" si="18"/>
        <v>2945.58</v>
      </c>
      <c r="W132" s="22">
        <v>3661012641</v>
      </c>
      <c r="X132" s="57" t="s">
        <v>218</v>
      </c>
    </row>
    <row r="133" spans="1:24" x14ac:dyDescent="0.25">
      <c r="C133" s="91">
        <v>111</v>
      </c>
      <c r="D133" s="27">
        <v>1273139</v>
      </c>
      <c r="E133" s="118" t="s">
        <v>56</v>
      </c>
      <c r="F133" s="118" t="s">
        <v>98</v>
      </c>
      <c r="G133" s="119" t="s">
        <v>121</v>
      </c>
      <c r="H133" s="71">
        <v>43101</v>
      </c>
      <c r="I133" s="40">
        <v>990099265</v>
      </c>
      <c r="J133" s="40">
        <v>1273139</v>
      </c>
      <c r="K133" s="26">
        <v>72.540000000000006</v>
      </c>
      <c r="L133" s="39">
        <v>28</v>
      </c>
      <c r="M133" s="27">
        <v>535.94000000000005</v>
      </c>
      <c r="N133" s="86">
        <v>801.26</v>
      </c>
      <c r="O133" s="4">
        <f t="shared" si="14"/>
        <v>2031.1200000000001</v>
      </c>
      <c r="P133" s="13">
        <v>250</v>
      </c>
      <c r="Q133" s="45">
        <f t="shared" si="19"/>
        <v>3082.38</v>
      </c>
      <c r="R133" s="44">
        <f t="shared" si="15"/>
        <v>136.80000000000001</v>
      </c>
      <c r="S133" s="44"/>
      <c r="T133" s="44"/>
      <c r="U133" s="44">
        <f t="shared" si="21"/>
        <v>136.80000000000001</v>
      </c>
      <c r="V133" s="41">
        <f t="shared" si="18"/>
        <v>2945.58</v>
      </c>
      <c r="W133" s="33">
        <v>3164040395</v>
      </c>
      <c r="X133" s="57" t="s">
        <v>219</v>
      </c>
    </row>
    <row r="134" spans="1:24" x14ac:dyDescent="0.25">
      <c r="C134" s="91">
        <v>112</v>
      </c>
      <c r="D134" s="27">
        <v>1273138</v>
      </c>
      <c r="E134" s="92" t="s">
        <v>56</v>
      </c>
      <c r="F134" s="92" t="s">
        <v>98</v>
      </c>
      <c r="G134" s="95" t="s">
        <v>267</v>
      </c>
      <c r="H134" s="71">
        <v>43101</v>
      </c>
      <c r="I134" s="40">
        <v>9901403281</v>
      </c>
      <c r="J134" s="40">
        <v>1273138</v>
      </c>
      <c r="K134" s="26">
        <v>72.540000000000006</v>
      </c>
      <c r="L134" s="39">
        <v>28</v>
      </c>
      <c r="M134" s="27">
        <v>535.94000000000005</v>
      </c>
      <c r="N134" s="86">
        <v>801.26</v>
      </c>
      <c r="O134" s="4">
        <f t="shared" si="14"/>
        <v>2031.1200000000001</v>
      </c>
      <c r="P134" s="13">
        <v>250</v>
      </c>
      <c r="Q134" s="45">
        <f t="shared" si="19"/>
        <v>3082.38</v>
      </c>
      <c r="R134" s="44">
        <f t="shared" si="15"/>
        <v>136.80000000000001</v>
      </c>
      <c r="S134" s="44"/>
      <c r="T134" s="44"/>
      <c r="U134" s="44">
        <f t="shared" si="21"/>
        <v>136.80000000000001</v>
      </c>
      <c r="V134" s="41">
        <f t="shared" si="18"/>
        <v>2945.58</v>
      </c>
      <c r="W134" s="37">
        <v>3164080004</v>
      </c>
      <c r="X134" s="57" t="s">
        <v>220</v>
      </c>
    </row>
    <row r="135" spans="1:24" x14ac:dyDescent="0.25">
      <c r="C135" s="91">
        <v>113</v>
      </c>
      <c r="D135" s="27">
        <v>1273133</v>
      </c>
      <c r="E135" s="92" t="s">
        <v>266</v>
      </c>
      <c r="F135" s="39" t="s">
        <v>98</v>
      </c>
      <c r="G135" s="93" t="s">
        <v>268</v>
      </c>
      <c r="H135" s="71">
        <v>43101</v>
      </c>
      <c r="I135" s="40">
        <v>990130745</v>
      </c>
      <c r="J135" s="40">
        <v>1273133</v>
      </c>
      <c r="K135" s="26">
        <v>72.540000000000006</v>
      </c>
      <c r="L135" s="39">
        <v>28</v>
      </c>
      <c r="M135" s="27">
        <v>535.94000000000005</v>
      </c>
      <c r="N135" s="86">
        <v>801.26</v>
      </c>
      <c r="O135" s="4">
        <f>K135*L135</f>
        <v>2031.1200000000001</v>
      </c>
      <c r="P135" s="13">
        <v>250</v>
      </c>
      <c r="Q135" s="45">
        <f t="shared" si="19"/>
        <v>3082.38</v>
      </c>
      <c r="R135" s="44">
        <v>136.80000000000001</v>
      </c>
      <c r="S135" s="44"/>
      <c r="T135" s="44"/>
      <c r="U135" s="44">
        <f t="shared" si="21"/>
        <v>136.80000000000001</v>
      </c>
      <c r="V135" s="41">
        <f t="shared" si="18"/>
        <v>2945.58</v>
      </c>
      <c r="W135" s="33">
        <v>3164072927</v>
      </c>
      <c r="X135" s="57" t="s">
        <v>221</v>
      </c>
    </row>
    <row r="136" spans="1:24" x14ac:dyDescent="0.25">
      <c r="C136" s="161" t="s">
        <v>106</v>
      </c>
      <c r="D136" s="161"/>
      <c r="E136" s="161"/>
      <c r="F136" s="161"/>
      <c r="G136" s="161"/>
      <c r="H136" s="161"/>
      <c r="I136" s="161"/>
      <c r="J136" s="161"/>
      <c r="K136" s="161"/>
      <c r="L136" s="161"/>
      <c r="M136" s="46">
        <f t="shared" ref="M136:Q136" si="22">SUM(M101:M135)</f>
        <v>13433.180000000009</v>
      </c>
      <c r="N136" s="8">
        <f t="shared" si="22"/>
        <v>28044.09999999998</v>
      </c>
      <c r="O136" s="8">
        <f t="shared" si="22"/>
        <v>71089.200000000026</v>
      </c>
      <c r="P136" s="9">
        <f t="shared" si="22"/>
        <v>8750</v>
      </c>
      <c r="Q136" s="9">
        <f t="shared" si="22"/>
        <v>107883.30000000005</v>
      </c>
      <c r="R136" s="9">
        <f>SUM(R101:R135)</f>
        <v>4788.0000000000027</v>
      </c>
      <c r="S136" s="9"/>
      <c r="T136" s="9">
        <f>SUM(T101:T135)</f>
        <v>0</v>
      </c>
      <c r="U136" s="9">
        <f>SUM(U101:U135)</f>
        <v>4788.0000000000027</v>
      </c>
      <c r="V136" s="9">
        <f>SUM(V101:V135)</f>
        <v>103095.30000000005</v>
      </c>
      <c r="W136" s="58"/>
    </row>
    <row r="137" spans="1:24" ht="15" customHeight="1" x14ac:dyDescent="0.25">
      <c r="B137" s="19"/>
    </row>
    <row r="138" spans="1:24" x14ac:dyDescent="0.25">
      <c r="B138" s="19"/>
      <c r="D138" s="58"/>
      <c r="F138" s="58"/>
      <c r="L138" s="58"/>
      <c r="M138" s="58"/>
    </row>
    <row r="139" spans="1:24" x14ac:dyDescent="0.25">
      <c r="A139" s="137" t="s">
        <v>150</v>
      </c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58"/>
      <c r="M139" s="58"/>
      <c r="W139" s="38"/>
      <c r="X139" s="38"/>
    </row>
    <row r="140" spans="1:24" x14ac:dyDescent="0.25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3"/>
      <c r="M140" s="133"/>
      <c r="N140" s="133"/>
      <c r="O140" s="133"/>
      <c r="P140" s="132" t="s">
        <v>147</v>
      </c>
      <c r="Q140" s="168" t="s">
        <v>135</v>
      </c>
      <c r="R140" s="169"/>
      <c r="S140" s="99"/>
      <c r="T140" s="127" t="s">
        <v>148</v>
      </c>
      <c r="U140" s="132" t="s">
        <v>149</v>
      </c>
      <c r="W140" s="97"/>
      <c r="X140" s="97"/>
    </row>
    <row r="141" spans="1:24" x14ac:dyDescent="0.25">
      <c r="C141" s="19"/>
      <c r="D141" s="19"/>
      <c r="E141" s="136"/>
      <c r="F141" s="136"/>
      <c r="G141" s="136"/>
      <c r="H141" s="136"/>
      <c r="I141" s="136"/>
      <c r="J141" s="136"/>
      <c r="K141" s="136"/>
      <c r="L141" s="133"/>
      <c r="M141" s="133"/>
      <c r="N141" s="133"/>
      <c r="O141" s="133"/>
      <c r="P141" s="132"/>
      <c r="Q141" s="54">
        <v>201</v>
      </c>
      <c r="R141" s="50">
        <v>211</v>
      </c>
      <c r="S141" s="106">
        <v>102</v>
      </c>
      <c r="T141" s="128"/>
      <c r="U141" s="132"/>
    </row>
    <row r="142" spans="1:24" ht="60" x14ac:dyDescent="0.25">
      <c r="C142" s="98"/>
      <c r="D142" s="98"/>
      <c r="E142" s="121"/>
      <c r="F142" s="98"/>
      <c r="G142" s="98"/>
      <c r="H142" s="98"/>
      <c r="I142" s="98"/>
      <c r="J142" s="98"/>
      <c r="K142" s="98"/>
      <c r="L142" s="122"/>
      <c r="M142" s="122"/>
      <c r="N142" s="122"/>
      <c r="O142" s="126"/>
      <c r="P142" s="132"/>
      <c r="Q142" s="55" t="s">
        <v>136</v>
      </c>
      <c r="R142" s="51" t="s">
        <v>137</v>
      </c>
      <c r="S142" s="103" t="s">
        <v>257</v>
      </c>
      <c r="T142" s="129"/>
      <c r="U142" s="132"/>
      <c r="V142" s="38"/>
      <c r="W142" s="58"/>
    </row>
    <row r="143" spans="1:24" x14ac:dyDescent="0.25">
      <c r="C143" s="100"/>
      <c r="D143" s="100"/>
      <c r="E143" s="123"/>
      <c r="F143" s="100"/>
      <c r="G143" s="100"/>
      <c r="H143" s="100"/>
      <c r="I143" s="100"/>
      <c r="J143" s="100"/>
      <c r="K143" s="100"/>
      <c r="L143" s="124"/>
      <c r="M143" s="124"/>
      <c r="N143" s="124"/>
      <c r="O143" s="125"/>
      <c r="P143" s="120">
        <f>Q136+Q95+Q34</f>
        <v>348410.33999999997</v>
      </c>
      <c r="Q143" s="56">
        <f>R136+R95+R34</f>
        <v>15463.600000000004</v>
      </c>
      <c r="R143" s="52">
        <f>T136+T95+T34</f>
        <v>2312</v>
      </c>
      <c r="S143" s="52"/>
      <c r="T143" s="52">
        <f>SUM(Q143:S143)</f>
        <v>17775.600000000006</v>
      </c>
      <c r="U143" s="52">
        <f>V34+V95+V136</f>
        <v>330634.74</v>
      </c>
      <c r="V143" s="97"/>
      <c r="W143" s="58"/>
    </row>
    <row r="144" spans="1:24" x14ac:dyDescent="0.25">
      <c r="L144" s="87"/>
      <c r="W144" s="58"/>
    </row>
    <row r="145" spans="4:23" x14ac:dyDescent="0.25">
      <c r="D145" s="58"/>
      <c r="F145" s="58"/>
      <c r="L145" s="87"/>
      <c r="M145" s="58"/>
      <c r="W145" s="58"/>
    </row>
    <row r="146" spans="4:23" x14ac:dyDescent="0.25">
      <c r="D146" s="58"/>
      <c r="F146" s="58"/>
      <c r="L146" s="87"/>
      <c r="M146" s="58"/>
      <c r="W146" s="58"/>
    </row>
    <row r="147" spans="4:23" x14ac:dyDescent="0.25">
      <c r="D147" s="58"/>
      <c r="F147" s="58"/>
      <c r="L147" s="87"/>
      <c r="M147" s="58"/>
      <c r="W147" s="58"/>
    </row>
    <row r="148" spans="4:23" x14ac:dyDescent="0.25">
      <c r="D148" s="58"/>
      <c r="F148" s="58"/>
      <c r="L148" s="58"/>
      <c r="M148" s="58"/>
      <c r="P148" s="107"/>
      <c r="Q148" s="107"/>
      <c r="R148" s="108"/>
      <c r="W148" s="58"/>
    </row>
    <row r="149" spans="4:23" x14ac:dyDescent="0.25">
      <c r="D149" s="58"/>
      <c r="E149" s="74" t="s">
        <v>153</v>
      </c>
      <c r="F149" s="58"/>
      <c r="L149" s="58"/>
      <c r="M149" s="58"/>
      <c r="O149" s="74" t="s">
        <v>155</v>
      </c>
      <c r="P149" s="170"/>
      <c r="Q149" s="170"/>
      <c r="R149" s="170"/>
      <c r="U149" s="88"/>
    </row>
    <row r="150" spans="4:23" x14ac:dyDescent="0.25">
      <c r="D150" s="58"/>
      <c r="F150" s="162" t="s">
        <v>242</v>
      </c>
      <c r="G150" s="162"/>
      <c r="L150" s="58"/>
      <c r="M150" s="58"/>
      <c r="P150" s="162" t="s">
        <v>245</v>
      </c>
      <c r="Q150" s="162"/>
      <c r="R150" s="162"/>
    </row>
    <row r="151" spans="4:23" x14ac:dyDescent="0.25">
      <c r="D151" s="58"/>
      <c r="F151" s="158" t="s">
        <v>234</v>
      </c>
      <c r="G151" s="158"/>
      <c r="L151" s="58"/>
      <c r="M151" s="58"/>
      <c r="P151" s="158" t="s">
        <v>246</v>
      </c>
      <c r="Q151" s="158"/>
      <c r="R151" s="158"/>
      <c r="U151" s="88"/>
    </row>
    <row r="152" spans="4:23" x14ac:dyDescent="0.25">
      <c r="F152" s="158" t="s">
        <v>154</v>
      </c>
      <c r="G152" s="158"/>
      <c r="P152" s="158" t="s">
        <v>154</v>
      </c>
      <c r="Q152" s="158"/>
      <c r="R152" s="158"/>
      <c r="S152" s="3"/>
    </row>
    <row r="153" spans="4:23" x14ac:dyDescent="0.25">
      <c r="E153" s="112"/>
      <c r="F153" s="160"/>
      <c r="G153" s="160"/>
      <c r="H153" s="109"/>
      <c r="I153" s="110"/>
      <c r="J153" s="110"/>
      <c r="K153" s="111"/>
      <c r="L153" s="112"/>
      <c r="M153" s="112"/>
      <c r="N153" s="112"/>
      <c r="O153" s="113"/>
      <c r="P153" s="160"/>
      <c r="Q153" s="160"/>
      <c r="R153" s="160"/>
      <c r="S153" s="109"/>
    </row>
    <row r="154" spans="4:23" x14ac:dyDescent="0.25">
      <c r="E154" s="112"/>
      <c r="F154" s="159"/>
      <c r="G154" s="159"/>
      <c r="H154" s="112"/>
      <c r="I154" s="114"/>
      <c r="J154" s="114"/>
      <c r="K154" s="111"/>
      <c r="L154" s="112"/>
      <c r="M154" s="112"/>
      <c r="N154" s="112"/>
      <c r="O154" s="113"/>
      <c r="P154" s="159"/>
      <c r="Q154" s="159"/>
      <c r="R154" s="159"/>
      <c r="S154" s="112"/>
    </row>
    <row r="155" spans="4:23" x14ac:dyDescent="0.25">
      <c r="E155" s="76"/>
      <c r="F155" s="158"/>
      <c r="G155" s="158"/>
      <c r="H155" s="76"/>
      <c r="I155" s="78"/>
      <c r="J155" s="78"/>
      <c r="K155" s="75"/>
      <c r="L155" s="76"/>
      <c r="M155" s="76"/>
      <c r="N155" s="85"/>
      <c r="O155" s="77"/>
      <c r="P155" s="158"/>
      <c r="Q155" s="158"/>
      <c r="R155" s="158"/>
      <c r="S155" s="105"/>
    </row>
    <row r="160" spans="4:23" x14ac:dyDescent="0.25">
      <c r="Q160" s="10">
        <f>1965-2021</f>
        <v>-56</v>
      </c>
    </row>
  </sheetData>
  <sheetProtection sheet="1" formatCells="0" formatColumns="0" formatRows="0" insertColumns="0" insertRows="0" insertHyperlinks="0" deleteColumns="0" deleteRows="0" sort="0" autoFilter="0" pivotTables="0"/>
  <mergeCells count="91">
    <mergeCell ref="P150:R150"/>
    <mergeCell ref="P151:R151"/>
    <mergeCell ref="P152:R152"/>
    <mergeCell ref="Q37:Q39"/>
    <mergeCell ref="P37:P38"/>
    <mergeCell ref="P98:P99"/>
    <mergeCell ref="Q140:R140"/>
    <mergeCell ref="P149:R149"/>
    <mergeCell ref="M98:M100"/>
    <mergeCell ref="I98:I100"/>
    <mergeCell ref="E98:E100"/>
    <mergeCell ref="H37:H39"/>
    <mergeCell ref="G37:G39"/>
    <mergeCell ref="K37:K39"/>
    <mergeCell ref="C95:L95"/>
    <mergeCell ref="F98:F100"/>
    <mergeCell ref="I37:I39"/>
    <mergeCell ref="J37:J39"/>
    <mergeCell ref="F37:F39"/>
    <mergeCell ref="M37:M39"/>
    <mergeCell ref="L37:L39"/>
    <mergeCell ref="L98:L100"/>
    <mergeCell ref="O98:O99"/>
    <mergeCell ref="N98:N99"/>
    <mergeCell ref="N140:N141"/>
    <mergeCell ref="O140:O141"/>
    <mergeCell ref="P140:P142"/>
    <mergeCell ref="J8:J10"/>
    <mergeCell ref="I8:I10"/>
    <mergeCell ref="H8:H10"/>
    <mergeCell ref="G98:G100"/>
    <mergeCell ref="K98:K100"/>
    <mergeCell ref="C34:L34"/>
    <mergeCell ref="D8:D10"/>
    <mergeCell ref="C37:C39"/>
    <mergeCell ref="D37:D39"/>
    <mergeCell ref="E37:E39"/>
    <mergeCell ref="C98:C100"/>
    <mergeCell ref="M8:M10"/>
    <mergeCell ref="P8:P9"/>
    <mergeCell ref="O37:O38"/>
    <mergeCell ref="N37:N38"/>
    <mergeCell ref="N8:N9"/>
    <mergeCell ref="F155:G155"/>
    <mergeCell ref="P155:R155"/>
    <mergeCell ref="P154:R154"/>
    <mergeCell ref="P153:R153"/>
    <mergeCell ref="J98:J100"/>
    <mergeCell ref="H98:H100"/>
    <mergeCell ref="F153:G153"/>
    <mergeCell ref="C136:L136"/>
    <mergeCell ref="L140:L141"/>
    <mergeCell ref="M140:M141"/>
    <mergeCell ref="Q98:Q100"/>
    <mergeCell ref="D98:D100"/>
    <mergeCell ref="F154:G154"/>
    <mergeCell ref="F150:G150"/>
    <mergeCell ref="F151:G151"/>
    <mergeCell ref="F152:G152"/>
    <mergeCell ref="C4:W4"/>
    <mergeCell ref="C5:W5"/>
    <mergeCell ref="C2:W2"/>
    <mergeCell ref="C3:W3"/>
    <mergeCell ref="V8:V10"/>
    <mergeCell ref="K8:K10"/>
    <mergeCell ref="O8:O9"/>
    <mergeCell ref="L8:L10"/>
    <mergeCell ref="C7:W7"/>
    <mergeCell ref="U8:U10"/>
    <mergeCell ref="C8:C10"/>
    <mergeCell ref="E8:E10"/>
    <mergeCell ref="F8:F10"/>
    <mergeCell ref="W8:W10"/>
    <mergeCell ref="G8:G10"/>
    <mergeCell ref="R8:T8"/>
    <mergeCell ref="T140:T142"/>
    <mergeCell ref="R37:T37"/>
    <mergeCell ref="R98:T98"/>
    <mergeCell ref="X8:X10"/>
    <mergeCell ref="U140:U142"/>
    <mergeCell ref="A36:V36"/>
    <mergeCell ref="C97:U97"/>
    <mergeCell ref="E141:K141"/>
    <mergeCell ref="A139:K140"/>
    <mergeCell ref="W35:W37"/>
    <mergeCell ref="U98:U100"/>
    <mergeCell ref="V98:V100"/>
    <mergeCell ref="W95:W97"/>
    <mergeCell ref="U37:U39"/>
    <mergeCell ref="V37:V39"/>
    <mergeCell ref="Q8:Q10"/>
  </mergeCells>
  <conditionalFormatting sqref="W130">
    <cfRule type="duplicateValues" dxfId="0" priority="17"/>
  </conditionalFormatting>
  <printOptions horizontalCentered="1"/>
  <pageMargins left="0.25" right="0.25" top="0.75" bottom="0.75" header="0.3" footer="0.3"/>
  <pageSetup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10" customFormat="1" x14ac:dyDescent="0.25">
      <c r="C1" s="11">
        <v>68</v>
      </c>
      <c r="D1" s="27">
        <v>1273190</v>
      </c>
      <c r="E1" s="22" t="s">
        <v>11</v>
      </c>
      <c r="F1" s="23" t="s">
        <v>97</v>
      </c>
      <c r="G1" s="28" t="s">
        <v>47</v>
      </c>
      <c r="H1" s="68">
        <v>42736</v>
      </c>
      <c r="I1" s="28">
        <v>9901100967</v>
      </c>
      <c r="J1" s="28">
        <v>1273190</v>
      </c>
      <c r="K1" s="28" t="s">
        <v>151</v>
      </c>
      <c r="L1" s="21">
        <v>71.400000000000006</v>
      </c>
      <c r="M1" s="39">
        <v>17</v>
      </c>
      <c r="N1" s="27">
        <f>ROUND(570.62*17/30,2)</f>
        <v>323.35000000000002</v>
      </c>
      <c r="O1" s="4">
        <f>+L1*M1</f>
        <v>1213.8000000000002</v>
      </c>
      <c r="P1" s="13">
        <f>ROUND(250*17/30,2)</f>
        <v>141.66999999999999</v>
      </c>
      <c r="Q1" s="45">
        <f>+N1+O1+P1</f>
        <v>1678.8200000000002</v>
      </c>
      <c r="R1" s="44">
        <f>ROUND((N1+O1)*4.83%,2)</f>
        <v>74.239999999999995</v>
      </c>
      <c r="S1" s="44"/>
      <c r="T1" s="44">
        <f>+R1+S1</f>
        <v>74.239999999999995</v>
      </c>
      <c r="U1" s="41">
        <f>ROUND(Q1-T1,2)</f>
        <v>1604.58</v>
      </c>
      <c r="V1" s="33">
        <v>3164003073</v>
      </c>
      <c r="W1" s="57" t="s">
        <v>191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Loida Rebeca Vasquez</cp:lastModifiedBy>
  <cp:lastPrinted>2022-02-28T17:56:30Z</cp:lastPrinted>
  <dcterms:created xsi:type="dcterms:W3CDTF">2019-01-22T22:49:45Z</dcterms:created>
  <dcterms:modified xsi:type="dcterms:W3CDTF">2022-03-07T15:33:53Z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