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3tKVH/rbTh2l6n1GVWpWeq0ZVC+MEhySw5N6VeLIR1UUJpnCAsrdSDkqWRLfZIL9icEIJ/0N7Z8Eqg1gsYdirA==" workbookSaltValue="N44r276ziHJuOKfKHfKy2w==" workbookSpinCount="100000" lockStructure="1"/>
  <bookViews>
    <workbookView xWindow="0" yWindow="0" windowWidth="28800" windowHeight="13020"/>
  </bookViews>
  <sheets>
    <sheet name="NOMINA 031" sheetId="1" r:id="rId1"/>
  </sheets>
  <externalReferences>
    <externalReference r:id="rId2"/>
  </externalReferences>
  <definedNames>
    <definedName name="_xlnm.Print_Area" localSheetId="0">'NOMINA 031'!$A$1:$Y$165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V150" i="1" l="1"/>
  <c r="V97" i="1"/>
  <c r="W97" i="1"/>
  <c r="V34" i="1"/>
  <c r="W34" i="1"/>
  <c r="V141" i="1"/>
  <c r="W141" i="1"/>
  <c r="S97" i="1" l="1"/>
  <c r="Q97" i="1"/>
  <c r="Q34" i="1"/>
  <c r="R96" i="1" l="1"/>
  <c r="U96" i="1" s="1"/>
  <c r="X96" i="1" s="1"/>
  <c r="T96" i="1" l="1"/>
  <c r="Y96" i="1" s="1"/>
  <c r="R33" i="1"/>
  <c r="U33" i="1" s="1"/>
  <c r="T33" i="1" l="1"/>
  <c r="N13" i="1" l="1"/>
  <c r="N14" i="1"/>
  <c r="N15" i="1"/>
  <c r="R106" i="1" l="1"/>
  <c r="T106" i="1" s="1"/>
  <c r="N124" i="1" l="1"/>
  <c r="N140" i="1"/>
  <c r="N139" i="1"/>
  <c r="N28" i="1"/>
  <c r="N31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2" i="1"/>
  <c r="N12" i="1"/>
  <c r="S34" i="1" l="1"/>
  <c r="X33" i="1"/>
  <c r="Y33" i="1" s="1"/>
  <c r="A13" i="1" l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Q141" i="1"/>
  <c r="R20" i="1" l="1"/>
  <c r="T20" i="1" s="1"/>
  <c r="X20" i="1" l="1"/>
  <c r="Y20" i="1" s="1"/>
  <c r="R140" i="1" l="1"/>
  <c r="U140" i="1" s="1"/>
  <c r="X140" i="1" s="1"/>
  <c r="R28" i="1" l="1"/>
  <c r="T28" i="1" s="1"/>
  <c r="U28" i="1" l="1"/>
  <c r="T140" i="1"/>
  <c r="R12" i="1"/>
  <c r="R13" i="1"/>
  <c r="T13" i="1" s="1"/>
  <c r="R14" i="1"/>
  <c r="T14" i="1" s="1"/>
  <c r="R15" i="1"/>
  <c r="U15" i="1" s="1"/>
  <c r="X15" i="1" s="1"/>
  <c r="R16" i="1"/>
  <c r="T16" i="1" s="1"/>
  <c r="R17" i="1"/>
  <c r="T17" i="1" s="1"/>
  <c r="R18" i="1"/>
  <c r="T18" i="1" s="1"/>
  <c r="R19" i="1"/>
  <c r="T19" i="1" s="1"/>
  <c r="R21" i="1"/>
  <c r="T21" i="1" s="1"/>
  <c r="R22" i="1"/>
  <c r="T22" i="1" s="1"/>
  <c r="R23" i="1"/>
  <c r="T23" i="1" s="1"/>
  <c r="R24" i="1"/>
  <c r="U24" i="1" s="1"/>
  <c r="X24" i="1" s="1"/>
  <c r="R25" i="1"/>
  <c r="T25" i="1" s="1"/>
  <c r="R26" i="1"/>
  <c r="U26" i="1" s="1"/>
  <c r="X26" i="1" s="1"/>
  <c r="R27" i="1"/>
  <c r="T27" i="1" s="1"/>
  <c r="R29" i="1"/>
  <c r="T29" i="1" s="1"/>
  <c r="R30" i="1"/>
  <c r="T30" i="1" s="1"/>
  <c r="R31" i="1"/>
  <c r="T31" i="1" s="1"/>
  <c r="R32" i="1"/>
  <c r="T32" i="1" s="1"/>
  <c r="R119" i="1"/>
  <c r="T119" i="1" s="1"/>
  <c r="R120" i="1"/>
  <c r="U120" i="1" s="1"/>
  <c r="X120" i="1" s="1"/>
  <c r="R121" i="1"/>
  <c r="U121" i="1" s="1"/>
  <c r="X121" i="1" s="1"/>
  <c r="R122" i="1"/>
  <c r="U122" i="1" s="1"/>
  <c r="X122" i="1" s="1"/>
  <c r="R123" i="1"/>
  <c r="U123" i="1" s="1"/>
  <c r="X123" i="1" s="1"/>
  <c r="R124" i="1"/>
  <c r="U124" i="1" s="1"/>
  <c r="X124" i="1" s="1"/>
  <c r="R125" i="1"/>
  <c r="U125" i="1" s="1"/>
  <c r="X125" i="1" s="1"/>
  <c r="R126" i="1"/>
  <c r="U126" i="1" s="1"/>
  <c r="X126" i="1" s="1"/>
  <c r="R127" i="1"/>
  <c r="T127" i="1" s="1"/>
  <c r="R128" i="1"/>
  <c r="U128" i="1" s="1"/>
  <c r="X128" i="1" s="1"/>
  <c r="R129" i="1"/>
  <c r="U129" i="1" s="1"/>
  <c r="X129" i="1" s="1"/>
  <c r="R74" i="1"/>
  <c r="T74" i="1" s="1"/>
  <c r="R75" i="1"/>
  <c r="U75" i="1" s="1"/>
  <c r="X75" i="1" s="1"/>
  <c r="R76" i="1"/>
  <c r="U76" i="1" s="1"/>
  <c r="X76" i="1" s="1"/>
  <c r="R77" i="1"/>
  <c r="U77" i="1" s="1"/>
  <c r="X77" i="1" s="1"/>
  <c r="R78" i="1"/>
  <c r="T78" i="1" s="1"/>
  <c r="R79" i="1"/>
  <c r="U79" i="1" s="1"/>
  <c r="X79" i="1" s="1"/>
  <c r="R80" i="1"/>
  <c r="U80" i="1" s="1"/>
  <c r="X80" i="1" s="1"/>
  <c r="R81" i="1"/>
  <c r="U81" i="1" s="1"/>
  <c r="X81" i="1" s="1"/>
  <c r="R82" i="1"/>
  <c r="U82" i="1" s="1"/>
  <c r="X82" i="1" s="1"/>
  <c r="R83" i="1"/>
  <c r="T83" i="1" s="1"/>
  <c r="R84" i="1"/>
  <c r="U84" i="1" s="1"/>
  <c r="X84" i="1" s="1"/>
  <c r="R85" i="1"/>
  <c r="U85" i="1" s="1"/>
  <c r="X85" i="1" s="1"/>
  <c r="R86" i="1"/>
  <c r="U86" i="1" s="1"/>
  <c r="X86" i="1" s="1"/>
  <c r="R87" i="1"/>
  <c r="U87" i="1" s="1"/>
  <c r="X87" i="1" s="1"/>
  <c r="R88" i="1"/>
  <c r="U88" i="1" s="1"/>
  <c r="X88" i="1" s="1"/>
  <c r="R89" i="1"/>
  <c r="U89" i="1" s="1"/>
  <c r="X89" i="1" s="1"/>
  <c r="R90" i="1"/>
  <c r="T90" i="1" s="1"/>
  <c r="R54" i="1"/>
  <c r="U54" i="1" s="1"/>
  <c r="X54" i="1" s="1"/>
  <c r="R107" i="1"/>
  <c r="T107" i="1" s="1"/>
  <c r="U150" i="1"/>
  <c r="R45" i="1"/>
  <c r="U45" i="1" s="1"/>
  <c r="X45" i="1" s="1"/>
  <c r="R43" i="1"/>
  <c r="R44" i="1"/>
  <c r="U44" i="1" s="1"/>
  <c r="X44" i="1" s="1"/>
  <c r="R46" i="1"/>
  <c r="U46" i="1" s="1"/>
  <c r="X46" i="1" s="1"/>
  <c r="R47" i="1"/>
  <c r="U47" i="1" s="1"/>
  <c r="X47" i="1" s="1"/>
  <c r="R48" i="1"/>
  <c r="U48" i="1" s="1"/>
  <c r="X48" i="1" s="1"/>
  <c r="R49" i="1"/>
  <c r="U49" i="1" s="1"/>
  <c r="X49" i="1" s="1"/>
  <c r="R50" i="1"/>
  <c r="T50" i="1" s="1"/>
  <c r="R51" i="1"/>
  <c r="T51" i="1" s="1"/>
  <c r="R52" i="1"/>
  <c r="T52" i="1" s="1"/>
  <c r="R53" i="1"/>
  <c r="U53" i="1" s="1"/>
  <c r="X53" i="1" s="1"/>
  <c r="R55" i="1"/>
  <c r="T55" i="1" s="1"/>
  <c r="R56" i="1"/>
  <c r="T56" i="1" s="1"/>
  <c r="R57" i="1"/>
  <c r="U57" i="1" s="1"/>
  <c r="X57" i="1" s="1"/>
  <c r="R58" i="1"/>
  <c r="T58" i="1" s="1"/>
  <c r="R59" i="1"/>
  <c r="T59" i="1" s="1"/>
  <c r="R60" i="1"/>
  <c r="T60" i="1" s="1"/>
  <c r="R61" i="1"/>
  <c r="T61" i="1" s="1"/>
  <c r="R62" i="1"/>
  <c r="T62" i="1" s="1"/>
  <c r="R63" i="1"/>
  <c r="U63" i="1" s="1"/>
  <c r="X63" i="1" s="1"/>
  <c r="R64" i="1"/>
  <c r="T64" i="1" s="1"/>
  <c r="R65" i="1"/>
  <c r="U65" i="1" s="1"/>
  <c r="X65" i="1" s="1"/>
  <c r="R66" i="1"/>
  <c r="U66" i="1" s="1"/>
  <c r="X66" i="1" s="1"/>
  <c r="R67" i="1"/>
  <c r="U67" i="1" s="1"/>
  <c r="X67" i="1" s="1"/>
  <c r="R68" i="1"/>
  <c r="T68" i="1" s="1"/>
  <c r="R69" i="1"/>
  <c r="U69" i="1" s="1"/>
  <c r="X69" i="1" s="1"/>
  <c r="R70" i="1"/>
  <c r="U70" i="1" s="1"/>
  <c r="X70" i="1" s="1"/>
  <c r="R71" i="1"/>
  <c r="U71" i="1" s="1"/>
  <c r="X71" i="1" s="1"/>
  <c r="R72" i="1"/>
  <c r="U72" i="1" s="1"/>
  <c r="X72" i="1" s="1"/>
  <c r="R73" i="1"/>
  <c r="U73" i="1" s="1"/>
  <c r="X73" i="1" s="1"/>
  <c r="R91" i="1"/>
  <c r="U91" i="1" s="1"/>
  <c r="X91" i="1" s="1"/>
  <c r="R92" i="1"/>
  <c r="T92" i="1" s="1"/>
  <c r="R93" i="1"/>
  <c r="T93" i="1" s="1"/>
  <c r="R94" i="1"/>
  <c r="T94" i="1" s="1"/>
  <c r="R95" i="1"/>
  <c r="U95" i="1" s="1"/>
  <c r="X95" i="1" s="1"/>
  <c r="R108" i="1"/>
  <c r="T108" i="1" s="1"/>
  <c r="R109" i="1"/>
  <c r="U109" i="1" s="1"/>
  <c r="X109" i="1" s="1"/>
  <c r="R110" i="1"/>
  <c r="U110" i="1" s="1"/>
  <c r="X110" i="1" s="1"/>
  <c r="R111" i="1"/>
  <c r="T111" i="1" s="1"/>
  <c r="R112" i="1"/>
  <c r="T112" i="1" s="1"/>
  <c r="R113" i="1"/>
  <c r="U113" i="1" s="1"/>
  <c r="X113" i="1" s="1"/>
  <c r="R114" i="1"/>
  <c r="T114" i="1" s="1"/>
  <c r="R115" i="1"/>
  <c r="U115" i="1" s="1"/>
  <c r="X115" i="1" s="1"/>
  <c r="R116" i="1"/>
  <c r="U116" i="1" s="1"/>
  <c r="X116" i="1" s="1"/>
  <c r="R117" i="1"/>
  <c r="U117" i="1" s="1"/>
  <c r="X117" i="1" s="1"/>
  <c r="R118" i="1"/>
  <c r="T118" i="1" s="1"/>
  <c r="R131" i="1"/>
  <c r="T131" i="1" s="1"/>
  <c r="R132" i="1"/>
  <c r="T132" i="1" s="1"/>
  <c r="R133" i="1"/>
  <c r="U133" i="1" s="1"/>
  <c r="X133" i="1" s="1"/>
  <c r="R134" i="1"/>
  <c r="T134" i="1" s="1"/>
  <c r="R135" i="1"/>
  <c r="U135" i="1" s="1"/>
  <c r="X135" i="1" s="1"/>
  <c r="R136" i="1"/>
  <c r="T136" i="1" s="1"/>
  <c r="R137" i="1"/>
  <c r="T137" i="1" s="1"/>
  <c r="R138" i="1"/>
  <c r="U138" i="1" s="1"/>
  <c r="X138" i="1" s="1"/>
  <c r="R139" i="1"/>
  <c r="T139" i="1" s="1"/>
  <c r="R130" i="1"/>
  <c r="U130" i="1" s="1"/>
  <c r="X130" i="1" s="1"/>
  <c r="S141" i="1"/>
  <c r="R97" i="1" l="1"/>
  <c r="R34" i="1"/>
  <c r="T48" i="1"/>
  <c r="Y48" i="1" s="1"/>
  <c r="T47" i="1"/>
  <c r="Y47" i="1" s="1"/>
  <c r="T91" i="1"/>
  <c r="Y91" i="1" s="1"/>
  <c r="U118" i="1"/>
  <c r="X118" i="1" s="1"/>
  <c r="Y118" i="1" s="1"/>
  <c r="T115" i="1"/>
  <c r="Y115" i="1" s="1"/>
  <c r="U111" i="1"/>
  <c r="X111" i="1" s="1"/>
  <c r="Y111" i="1" s="1"/>
  <c r="T85" i="1"/>
  <c r="Y85" i="1" s="1"/>
  <c r="T75" i="1"/>
  <c r="Y75" i="1" s="1"/>
  <c r="T72" i="1"/>
  <c r="Y72" i="1" s="1"/>
  <c r="T69" i="1"/>
  <c r="Y69" i="1" s="1"/>
  <c r="T63" i="1"/>
  <c r="Y63" i="1" s="1"/>
  <c r="T44" i="1"/>
  <c r="Y44" i="1" s="1"/>
  <c r="T138" i="1"/>
  <c r="Y138" i="1" s="1"/>
  <c r="T124" i="1"/>
  <c r="Y124" i="1" s="1"/>
  <c r="T53" i="1"/>
  <c r="Y53" i="1" s="1"/>
  <c r="T109" i="1"/>
  <c r="Y109" i="1" s="1"/>
  <c r="X28" i="1"/>
  <c r="Y28" i="1" s="1"/>
  <c r="T117" i="1"/>
  <c r="Y117" i="1" s="1"/>
  <c r="T133" i="1"/>
  <c r="Y133" i="1" s="1"/>
  <c r="U59" i="1"/>
  <c r="X59" i="1" s="1"/>
  <c r="Y59" i="1" s="1"/>
  <c r="U27" i="1"/>
  <c r="U13" i="1"/>
  <c r="U94" i="1"/>
  <c r="X94" i="1" s="1"/>
  <c r="Y94" i="1" s="1"/>
  <c r="U55" i="1"/>
  <c r="X55" i="1" s="1"/>
  <c r="Y55" i="1" s="1"/>
  <c r="T77" i="1"/>
  <c r="Y77" i="1" s="1"/>
  <c r="T49" i="1"/>
  <c r="Y49" i="1" s="1"/>
  <c r="T130" i="1"/>
  <c r="Y130" i="1" s="1"/>
  <c r="U56" i="1"/>
  <c r="X56" i="1" s="1"/>
  <c r="Y56" i="1" s="1"/>
  <c r="U137" i="1"/>
  <c r="U25" i="1"/>
  <c r="T88" i="1"/>
  <c r="Y88" i="1" s="1"/>
  <c r="T65" i="1"/>
  <c r="Y65" i="1" s="1"/>
  <c r="U29" i="1"/>
  <c r="T24" i="1"/>
  <c r="Y24" i="1" s="1"/>
  <c r="T15" i="1"/>
  <c r="Y15" i="1" s="1"/>
  <c r="T71" i="1"/>
  <c r="Y71" i="1" s="1"/>
  <c r="U64" i="1"/>
  <c r="T73" i="1"/>
  <c r="Y73" i="1" s="1"/>
  <c r="T70" i="1"/>
  <c r="Y70" i="1" s="1"/>
  <c r="U112" i="1"/>
  <c r="U61" i="1"/>
  <c r="U134" i="1"/>
  <c r="T126" i="1"/>
  <c r="Y126" i="1" s="1"/>
  <c r="U17" i="1"/>
  <c r="U131" i="1"/>
  <c r="X131" i="1" s="1"/>
  <c r="Y131" i="1" s="1"/>
  <c r="U107" i="1"/>
  <c r="T57" i="1"/>
  <c r="Y57" i="1" s="1"/>
  <c r="U132" i="1"/>
  <c r="X132" i="1" s="1"/>
  <c r="Y132" i="1" s="1"/>
  <c r="U51" i="1"/>
  <c r="T125" i="1"/>
  <c r="Y125" i="1" s="1"/>
  <c r="T122" i="1"/>
  <c r="Y122" i="1" s="1"/>
  <c r="T113" i="1"/>
  <c r="Y113" i="1" s="1"/>
  <c r="U136" i="1"/>
  <c r="T121" i="1"/>
  <c r="Y121" i="1" s="1"/>
  <c r="U74" i="1"/>
  <c r="T67" i="1"/>
  <c r="Y67" i="1" s="1"/>
  <c r="U93" i="1"/>
  <c r="X93" i="1" s="1"/>
  <c r="Y93" i="1" s="1"/>
  <c r="U60" i="1"/>
  <c r="U50" i="1"/>
  <c r="T82" i="1"/>
  <c r="Y82" i="1" s="1"/>
  <c r="T86" i="1"/>
  <c r="Y86" i="1" s="1"/>
  <c r="T80" i="1"/>
  <c r="Y80" i="1" s="1"/>
  <c r="T45" i="1"/>
  <c r="Y45" i="1" s="1"/>
  <c r="T84" i="1"/>
  <c r="Y84" i="1" s="1"/>
  <c r="U68" i="1"/>
  <c r="U58" i="1"/>
  <c r="T66" i="1"/>
  <c r="Y66" i="1" s="1"/>
  <c r="U78" i="1"/>
  <c r="U90" i="1"/>
  <c r="U16" i="1"/>
  <c r="U30" i="1"/>
  <c r="X30" i="1" s="1"/>
  <c r="Y30" i="1" s="1"/>
  <c r="T26" i="1"/>
  <c r="Y26" i="1" s="1"/>
  <c r="U21" i="1"/>
  <c r="U19" i="1"/>
  <c r="Y140" i="1"/>
  <c r="U108" i="1"/>
  <c r="T123" i="1"/>
  <c r="Y123" i="1" s="1"/>
  <c r="T129" i="1"/>
  <c r="Y129" i="1" s="1"/>
  <c r="T128" i="1"/>
  <c r="Y128" i="1" s="1"/>
  <c r="U127" i="1"/>
  <c r="U119" i="1"/>
  <c r="X119" i="1" s="1"/>
  <c r="Y119" i="1" s="1"/>
  <c r="T135" i="1"/>
  <c r="Y135" i="1" s="1"/>
  <c r="U114" i="1"/>
  <c r="U139" i="1"/>
  <c r="R141" i="1"/>
  <c r="T116" i="1"/>
  <c r="Y116" i="1" s="1"/>
  <c r="T120" i="1"/>
  <c r="Y120" i="1" s="1"/>
  <c r="T110" i="1"/>
  <c r="Y110" i="1" s="1"/>
  <c r="U106" i="1"/>
  <c r="U52" i="1"/>
  <c r="U62" i="1"/>
  <c r="T95" i="1"/>
  <c r="Y95" i="1" s="1"/>
  <c r="T81" i="1"/>
  <c r="Y81" i="1" s="1"/>
  <c r="T89" i="1"/>
  <c r="Y89" i="1" s="1"/>
  <c r="T79" i="1"/>
  <c r="Y79" i="1" s="1"/>
  <c r="U83" i="1"/>
  <c r="T46" i="1"/>
  <c r="Y46" i="1" s="1"/>
  <c r="T87" i="1"/>
  <c r="Y87" i="1" s="1"/>
  <c r="T76" i="1"/>
  <c r="Y76" i="1" s="1"/>
  <c r="U92" i="1"/>
  <c r="T54" i="1"/>
  <c r="Y54" i="1" s="1"/>
  <c r="U43" i="1"/>
  <c r="T43" i="1"/>
  <c r="U31" i="1"/>
  <c r="U22" i="1"/>
  <c r="U32" i="1"/>
  <c r="U23" i="1"/>
  <c r="U18" i="1"/>
  <c r="U14" i="1"/>
  <c r="U12" i="1"/>
  <c r="T12" i="1"/>
  <c r="U97" i="1" l="1"/>
  <c r="U34" i="1"/>
  <c r="U141" i="1"/>
  <c r="T97" i="1"/>
  <c r="T34" i="1"/>
  <c r="X12" i="1"/>
  <c r="X112" i="1"/>
  <c r="Y112" i="1" s="1"/>
  <c r="X107" i="1"/>
  <c r="Y107" i="1" s="1"/>
  <c r="X32" i="1"/>
  <c r="Y32" i="1" s="1"/>
  <c r="X19" i="1"/>
  <c r="Y19" i="1" s="1"/>
  <c r="X22" i="1"/>
  <c r="Y22" i="1" s="1"/>
  <c r="X21" i="1"/>
  <c r="Y21" i="1" s="1"/>
  <c r="X58" i="1"/>
  <c r="Y58" i="1" s="1"/>
  <c r="X136" i="1"/>
  <c r="Y136" i="1" s="1"/>
  <c r="X83" i="1"/>
  <c r="Y83" i="1" s="1"/>
  <c r="X31" i="1"/>
  <c r="Y31" i="1" s="1"/>
  <c r="X92" i="1"/>
  <c r="Y92" i="1" s="1"/>
  <c r="X68" i="1"/>
  <c r="Y68" i="1" s="1"/>
  <c r="X50" i="1"/>
  <c r="Y50" i="1" s="1"/>
  <c r="X25" i="1"/>
  <c r="Y25" i="1" s="1"/>
  <c r="X13" i="1"/>
  <c r="Y13" i="1" s="1"/>
  <c r="X139" i="1"/>
  <c r="Y139" i="1" s="1"/>
  <c r="X108" i="1"/>
  <c r="Y108" i="1" s="1"/>
  <c r="X60" i="1"/>
  <c r="Y60" i="1" s="1"/>
  <c r="X17" i="1"/>
  <c r="Y17" i="1" s="1"/>
  <c r="X64" i="1"/>
  <c r="Y64" i="1" s="1"/>
  <c r="X137" i="1"/>
  <c r="Y137" i="1" s="1"/>
  <c r="X27" i="1"/>
  <c r="Y27" i="1" s="1"/>
  <c r="X127" i="1"/>
  <c r="Y127" i="1" s="1"/>
  <c r="X62" i="1"/>
  <c r="Y62" i="1" s="1"/>
  <c r="X16" i="1"/>
  <c r="Y16" i="1" s="1"/>
  <c r="X23" i="1"/>
  <c r="Y23" i="1" s="1"/>
  <c r="X114" i="1"/>
  <c r="Y114" i="1" s="1"/>
  <c r="X14" i="1"/>
  <c r="Y14" i="1" s="1"/>
  <c r="X52" i="1"/>
  <c r="Y52" i="1" s="1"/>
  <c r="X90" i="1"/>
  <c r="Y90" i="1" s="1"/>
  <c r="X51" i="1"/>
  <c r="Y51" i="1" s="1"/>
  <c r="X134" i="1"/>
  <c r="Y134" i="1" s="1"/>
  <c r="X29" i="1"/>
  <c r="X18" i="1"/>
  <c r="Y18" i="1" s="1"/>
  <c r="X78" i="1"/>
  <c r="Y78" i="1" s="1"/>
  <c r="X74" i="1"/>
  <c r="Y74" i="1" s="1"/>
  <c r="X61" i="1"/>
  <c r="Y61" i="1" s="1"/>
  <c r="T141" i="1"/>
  <c r="X106" i="1"/>
  <c r="X43" i="1"/>
  <c r="T150" i="1" l="1"/>
  <c r="X97" i="1"/>
  <c r="X34" i="1"/>
  <c r="X141" i="1"/>
  <c r="S150" i="1"/>
  <c r="Y29" i="1"/>
  <c r="Y12" i="1"/>
  <c r="Y106" i="1"/>
  <c r="Y141" i="1" s="1"/>
  <c r="Y43" i="1"/>
  <c r="Y97" i="1" s="1"/>
  <c r="Y34" i="1" l="1"/>
  <c r="X150" i="1" s="1"/>
  <c r="W150" i="1"/>
</calcChain>
</file>

<file path=xl/sharedStrings.xml><?xml version="1.0" encoding="utf-8"?>
<sst xmlns="http://schemas.openxmlformats.org/spreadsheetml/2006/main" count="613" uniqueCount="296">
  <si>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</si>
  <si>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</si>
  <si>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</si>
  <si>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</si>
  <si>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</si>
  <si>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</si>
  <si>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</si>
  <si>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</si>
  <si>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</si>
  <si>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</si>
  <si>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</si>
  <si>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</si>
  <si>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</si>
  <si>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</si>
  <si>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</si>
  <si>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</si>
  <si>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</si>
  <si>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</si>
  <si>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</si>
  <si>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</si>
  <si>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</si>
  <si>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</si>
  <si>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</si>
  <si>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</si>
  <si>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</si>
  <si>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</si>
  <si>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</si>
  <si>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</si>
  <si>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</si>
  <si>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</si>
  <si>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</si>
  <si>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</si>
  <si>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</si>
  <si>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</si>
  <si>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</si>
  <si>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</si>
  <si>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</si>
  <si>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</si>
  <si>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</si>
  <si>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</si>
  <si>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</si>
  <si>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</si>
  <si>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</si>
  <si>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</si>
  <si>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</si>
  <si>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</si>
  <si>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</si>
  <si>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</si>
  <si>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</si>
  <si>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</si>
  <si>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</si>
  <si>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</si>
  <si>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</si>
  <si>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</si>
  <si>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</si>
  <si>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</si>
  <si>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</si>
  <si>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</si>
  <si>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</si>
  <si>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</si>
  <si>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</si>
  <si>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</si>
  <si>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</si>
  <si>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</si>
  <si>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</si>
  <si>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</si>
  <si>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</si>
  <si>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</si>
  <si>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</si>
  <si>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</si>
  <si>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</si>
  <si>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</si>
  <si>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</si>
  <si>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</si>
  <si>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</si>
  <si>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AUTORIDAD PARA EL MANEJO SUSTENTABLE DE LA CUENCA Y DEL LAGO DE AMATITLÁN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</si>
  <si>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</si>
  <si>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</si>
  <si>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</si>
  <si>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</si>
  <si>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</si>
  <si>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</si>
  <si>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</si>
  <si>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</si>
  <si>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</si>
  <si>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</si>
  <si>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</si>
  <si>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</si>
  <si>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</si>
  <si>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</si>
  <si>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</si>
  <si>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</si>
  <si>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</si>
  <si>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</si>
  <si>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</si>
  <si>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</si>
  <si>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</si>
  <si>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</si>
  <si>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</si>
  <si>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</si>
  <si>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</si>
  <si>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</si>
  <si>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</si>
  <si>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</si>
  <si>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</si>
  <si>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</si>
  <si>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</si>
  <si>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</si>
  <si>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</si>
  <si>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</si>
  <si>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 xml:space="preserve">Juan Pablo Lemus Corado </t>
  </si>
  <si>
    <t>Julio Roberto Martínez Aguilar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</si>
  <si>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</si>
  <si>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</si>
  <si>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</si>
  <si>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</si>
  <si>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</si>
  <si>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</si>
  <si>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</si>
  <si>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</si>
  <si>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</si>
  <si>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</si>
  <si>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</si>
  <si>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Total Devengado
 Mensual</t>
  </si>
  <si>
    <t>Total
Deducciones</t>
  </si>
  <si>
    <t>Liquido</t>
  </si>
  <si>
    <t>Elaboró:</t>
  </si>
  <si>
    <t>AMSA</t>
  </si>
  <si>
    <t>Vo.Bo.</t>
  </si>
  <si>
    <t>Fecha de Ingreso a la Institución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</si>
  <si>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</si>
  <si>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</si>
  <si>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</si>
  <si>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</si>
  <si>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</si>
  <si>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</si>
  <si>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</si>
  <si>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</si>
  <si>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</si>
  <si>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211</t>
  </si>
  <si>
    <t>COMPLEMENTO
SALARIO</t>
  </si>
  <si>
    <t>Edgar Rolando Zamora Ruíz</t>
  </si>
  <si>
    <t>Director Ejecutivo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</si>
  <si>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</si>
  <si>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</si>
  <si>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</si>
  <si>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</si>
  <si>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</si>
  <si>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</si>
  <si>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</si>
  <si>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</si>
  <si>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</si>
  <si>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</si>
  <si>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</si>
  <si>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</si>
  <si>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</si>
  <si>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</si>
  <si>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</si>
  <si>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</si>
  <si>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</si>
  <si>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</si>
  <si>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</si>
  <si>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</si>
  <si>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</si>
  <si>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</si>
  <si>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</si>
  <si>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</si>
  <si>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</si>
  <si>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</si>
  <si>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</si>
  <si>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</si>
  <si>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</si>
  <si>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</si>
  <si>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</si>
  <si>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</si>
  <si>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</si>
  <si>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</si>
  <si>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</si>
  <si>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</si>
  <si>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</si>
  <si>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</si>
  <si>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</si>
  <si>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</si>
  <si>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</si>
  <si>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</si>
  <si>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</si>
  <si>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</si>
  <si>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</si>
  <si>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</si>
  <si>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</si>
  <si>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</si>
  <si>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</si>
  <si>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</si>
  <si>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</si>
  <si>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</si>
  <si>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</si>
  <si>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</si>
  <si>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</si>
  <si>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</si>
  <si>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</si>
  <si>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</si>
  <si>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</si>
  <si>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</si>
  <si>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</si>
  <si>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</si>
  <si>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</si>
  <si>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</si>
  <si>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</si>
  <si>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</si>
  <si>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</si>
  <si>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</si>
  <si>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</si>
  <si>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</si>
  <si>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</si>
  <si>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</si>
  <si>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</si>
  <si>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</si>
  <si>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</si>
  <si>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</si>
  <si>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</si>
  <si>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</si>
  <si>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</si>
  <si>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</si>
  <si>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</si>
  <si>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</si>
  <si>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</si>
  <si>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</si>
  <si>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</si>
  <si>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</si>
  <si>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</si>
  <si>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</si>
  <si>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</si>
  <si>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</si>
  <si>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</si>
  <si>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</si>
  <si>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</si>
  <si>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</si>
  <si>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</si>
  <si>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</si>
  <si>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</si>
  <si>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</si>
  <si>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</si>
  <si>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</si>
  <si>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</si>
  <si>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</si>
  <si>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</si>
  <si>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</si>
  <si>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</si>
  <si>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</si>
  <si>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</si>
  <si>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</si>
  <si>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</si>
  <si>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</si>
  <si>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</si>
  <si>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</si>
  <si>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</si>
  <si>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</si>
  <si>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</si>
  <si>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</si>
  <si>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</si>
  <si>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</si>
  <si>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</si>
  <si>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</si>
  <si>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</si>
  <si>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</si>
  <si>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</si>
  <si>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</si>
  <si>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</si>
  <si>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</si>
  <si>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</si>
  <si>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</si>
  <si>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</si>
  <si>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</si>
  <si>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>09-2022-031-AMSA</t>
  </si>
  <si>
    <t>Alejandra Rubí Cifuentes Véliz</t>
  </si>
  <si>
    <t xml:space="preserve"> </t>
  </si>
  <si>
    <t>Carlos Alfredo Sandoval  Monroy</t>
  </si>
  <si>
    <t>Romeo Santiago Chiguichon Chiguichon</t>
  </si>
  <si>
    <t>NOMINA CORRESPONDIENTE AL MES DE JUNIO 2022</t>
  </si>
  <si>
    <t xml:space="preserve">Auxiliar Misceláneo </t>
  </si>
  <si>
    <t xml:space="preserve">René Antonio Rosales Vásquez  </t>
  </si>
  <si>
    <t>115-2022-031-AMSA</t>
  </si>
  <si>
    <t>Mercy Edelman Rivas</t>
  </si>
  <si>
    <t>2/01/2007</t>
  </si>
  <si>
    <t>363</t>
  </si>
  <si>
    <t>Codigo de puesto</t>
  </si>
  <si>
    <t>Codigo de empleado</t>
  </si>
  <si>
    <t>DPI</t>
  </si>
  <si>
    <t>NIT</t>
  </si>
  <si>
    <t>FECHA DE NACIMIENTO</t>
  </si>
  <si>
    <t>NO. DE CUENTA</t>
  </si>
  <si>
    <t>1/09/2021</t>
  </si>
  <si>
    <t xml:space="preserve">Días laborados para cálculo de prestaciones laborales </t>
  </si>
  <si>
    <t>116-2022-031-AMSA</t>
  </si>
  <si>
    <t>KM 23</t>
  </si>
  <si>
    <t xml:space="preserve"> Emily Marielos Colaj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</si>
</sst>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rebuchet MS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0">
    <xf numFmtId="0" fontId="0" fillId="0" borderId="0" xfId="0"/>
    <xf numFmtId="44" fontId="0" fillId="0" borderId="0" xfId="1" applyFont="1"/>
    <xf numFmtId="0" fontId="0" fillId="0" borderId="0" xfId="0" applyFont="1"/>
    <xf numFmtId="0" fontId="4" fillId="0" borderId="0" xfId="4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0" fillId="2" borderId="0" xfId="0" applyFont="1" applyFill="1"/>
    <xf numFmtId="0" fontId="0" fillId="0" borderId="0" xfId="0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4" fontId="8" fillId="0" borderId="0" xfId="1" applyFont="1"/>
    <xf numFmtId="0" fontId="9" fillId="0" borderId="0" xfId="2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2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14" fontId="12" fillId="0" borderId="1" xfId="2" applyNumberFormat="1" applyFont="1" applyFill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44" fontId="8" fillId="2" borderId="1" xfId="1" applyFont="1" applyFill="1" applyBorder="1"/>
    <xf numFmtId="44" fontId="8" fillId="2" borderId="1" xfId="0" applyNumberFormat="1" applyFont="1" applyFill="1" applyBorder="1"/>
    <xf numFmtId="44" fontId="8" fillId="6" borderId="1" xfId="0" applyNumberFormat="1" applyFont="1" applyFill="1" applyBorder="1"/>
    <xf numFmtId="44" fontId="8" fillId="0" borderId="1" xfId="0" applyNumberFormat="1" applyFont="1" applyFill="1" applyBorder="1"/>
    <xf numFmtId="44" fontId="8" fillId="0" borderId="1" xfId="0" applyNumberFormat="1" applyFont="1" applyFill="1" applyBorder="1" applyAlignment="1">
      <alignment horizontal="left"/>
    </xf>
    <xf numFmtId="44" fontId="8" fillId="3" borderId="1" xfId="0" applyNumberFormat="1" applyFont="1" applyFill="1" applyBorder="1"/>
    <xf numFmtId="49" fontId="12" fillId="0" borderId="1" xfId="2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center" vertical="center"/>
    </xf>
    <xf numFmtId="12" fontId="12" fillId="2" borderId="1" xfId="2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left"/>
    </xf>
    <xf numFmtId="165" fontId="8" fillId="0" borderId="0" xfId="0" applyNumberFormat="1" applyFont="1" applyAlignment="1">
      <alignment horizontal="left"/>
    </xf>
    <xf numFmtId="0" fontId="12" fillId="0" borderId="1" xfId="3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12" fillId="0" borderId="1" xfId="3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4" fontId="9" fillId="2" borderId="0" xfId="1" applyFont="1" applyFill="1" applyBorder="1"/>
    <xf numFmtId="44" fontId="9" fillId="2" borderId="0" xfId="0" applyNumberFormat="1" applyFont="1" applyFill="1" applyBorder="1"/>
    <xf numFmtId="44" fontId="12" fillId="2" borderId="0" xfId="1" applyFont="1" applyFill="1" applyBorder="1"/>
    <xf numFmtId="44" fontId="12" fillId="2" borderId="0" xfId="0" applyNumberFormat="1" applyFont="1" applyFill="1" applyBorder="1"/>
    <xf numFmtId="49" fontId="12" fillId="2" borderId="1" xfId="2" applyNumberFormat="1" applyFont="1" applyFill="1" applyBorder="1" applyAlignment="1">
      <alignment horizontal="center" vertical="center"/>
    </xf>
    <xf numFmtId="165" fontId="8" fillId="0" borderId="0" xfId="0" applyNumberFormat="1" applyFont="1"/>
    <xf numFmtId="14" fontId="12" fillId="0" borderId="1" xfId="3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2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/>
    </xf>
    <xf numFmtId="44" fontId="8" fillId="2" borderId="1" xfId="1" applyFont="1" applyFill="1" applyBorder="1" applyAlignment="1">
      <alignment horizontal="center" vertical="center"/>
    </xf>
    <xf numFmtId="12" fontId="8" fillId="2" borderId="1" xfId="2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44" fontId="11" fillId="2" borderId="0" xfId="0" applyNumberFormat="1" applyFont="1" applyFill="1" applyBorder="1"/>
    <xf numFmtId="8" fontId="12" fillId="2" borderId="0" xfId="0" applyNumberFormat="1" applyFont="1" applyFill="1" applyBorder="1"/>
    <xf numFmtId="44" fontId="12" fillId="2" borderId="1" xfId="1" applyFont="1" applyFill="1" applyBorder="1" applyAlignment="1">
      <alignment vertical="center"/>
    </xf>
    <xf numFmtId="14" fontId="8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1" fontId="12" fillId="0" borderId="1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vertical="center"/>
    </xf>
    <xf numFmtId="12" fontId="12" fillId="2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4" fontId="8" fillId="0" borderId="0" xfId="0" applyNumberFormat="1" applyFont="1" applyAlignment="1">
      <alignment horizontal="center"/>
    </xf>
    <xf numFmtId="44" fontId="8" fillId="0" borderId="0" xfId="0" applyNumberFormat="1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44" fontId="11" fillId="2" borderId="0" xfId="1" applyFont="1" applyFill="1"/>
    <xf numFmtId="0" fontId="11" fillId="3" borderId="0" xfId="0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2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/>
    </xf>
    <xf numFmtId="14" fontId="12" fillId="2" borderId="2" xfId="2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2" borderId="4" xfId="0" applyFont="1" applyFill="1" applyBorder="1"/>
    <xf numFmtId="0" fontId="8" fillId="0" borderId="4" xfId="0" applyFont="1" applyBorder="1" applyAlignment="1">
      <alignment horizontal="left"/>
    </xf>
    <xf numFmtId="0" fontId="8" fillId="2" borderId="4" xfId="2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12" fontId="8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>
      <alignment horizontal="center"/>
    </xf>
    <xf numFmtId="0" fontId="12" fillId="0" borderId="4" xfId="2" applyFont="1" applyFill="1" applyBorder="1" applyAlignment="1">
      <alignment horizontal="left" vertical="center"/>
    </xf>
    <xf numFmtId="14" fontId="12" fillId="0" borderId="4" xfId="2" applyNumberFormat="1" applyFont="1" applyFill="1" applyBorder="1" applyAlignment="1">
      <alignment horizontal="center" vertical="center"/>
    </xf>
    <xf numFmtId="1" fontId="12" fillId="0" borderId="4" xfId="2" applyNumberFormat="1" applyFont="1" applyFill="1" applyBorder="1" applyAlignment="1">
      <alignment horizontal="center" vertical="center"/>
    </xf>
    <xf numFmtId="44" fontId="12" fillId="2" borderId="4" xfId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/>
    </xf>
    <xf numFmtId="44" fontId="8" fillId="2" borderId="4" xfId="1" applyFont="1" applyFill="1" applyBorder="1"/>
    <xf numFmtId="44" fontId="8" fillId="2" borderId="4" xfId="0" applyNumberFormat="1" applyFont="1" applyFill="1" applyBorder="1"/>
    <xf numFmtId="44" fontId="8" fillId="6" borderId="4" xfId="0" applyNumberFormat="1" applyFont="1" applyFill="1" applyBorder="1"/>
    <xf numFmtId="44" fontId="8" fillId="0" borderId="4" xfId="0" applyNumberFormat="1" applyFont="1" applyFill="1" applyBorder="1"/>
    <xf numFmtId="44" fontId="8" fillId="0" borderId="4" xfId="0" applyNumberFormat="1" applyFont="1" applyFill="1" applyBorder="1" applyAlignment="1">
      <alignment horizontal="left"/>
    </xf>
    <xf numFmtId="44" fontId="8" fillId="3" borderId="4" xfId="0" applyNumberFormat="1" applyFont="1" applyFill="1" applyBorder="1"/>
    <xf numFmtId="0" fontId="14" fillId="3" borderId="12" xfId="0" applyFont="1" applyFill="1" applyBorder="1" applyAlignment="1">
      <alignment horizontal="center" vertical="center" wrapText="1"/>
    </xf>
    <xf numFmtId="44" fontId="11" fillId="3" borderId="12" xfId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12" fontId="12" fillId="2" borderId="4" xfId="2" applyNumberFormat="1" applyFont="1" applyFill="1" applyBorder="1" applyAlignment="1">
      <alignment horizontal="center" vertical="center"/>
    </xf>
    <xf numFmtId="14" fontId="12" fillId="2" borderId="4" xfId="2" applyNumberFormat="1" applyFont="1" applyFill="1" applyBorder="1" applyAlignment="1">
      <alignment horizontal="center" vertical="center"/>
    </xf>
    <xf numFmtId="49" fontId="12" fillId="0" borderId="4" xfId="2" applyNumberFormat="1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vertical="center"/>
    </xf>
    <xf numFmtId="44" fontId="12" fillId="2" borderId="4" xfId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164" fontId="9" fillId="7" borderId="37" xfId="2" applyNumberFormat="1" applyFont="1" applyFill="1" applyBorder="1" applyAlignment="1">
      <alignment vertical="center"/>
    </xf>
    <xf numFmtId="164" fontId="12" fillId="2" borderId="12" xfId="2" applyNumberFormat="1" applyFont="1" applyFill="1" applyBorder="1" applyAlignment="1">
      <alignment vertical="center"/>
    </xf>
    <xf numFmtId="164" fontId="12" fillId="0" borderId="12" xfId="2" applyNumberFormat="1" applyFont="1" applyBorder="1" applyAlignment="1">
      <alignment vertical="center"/>
    </xf>
    <xf numFmtId="164" fontId="12" fillId="0" borderId="38" xfId="2" applyNumberFormat="1" applyFont="1" applyBorder="1" applyAlignment="1">
      <alignment vertical="center"/>
    </xf>
    <xf numFmtId="1" fontId="12" fillId="0" borderId="2" xfId="3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44" fontId="8" fillId="2" borderId="2" xfId="1" applyFont="1" applyFill="1" applyBorder="1"/>
    <xf numFmtId="44" fontId="8" fillId="2" borderId="2" xfId="0" applyNumberFormat="1" applyFont="1" applyFill="1" applyBorder="1"/>
    <xf numFmtId="44" fontId="8" fillId="6" borderId="2" xfId="0" applyNumberFormat="1" applyFont="1" applyFill="1" applyBorder="1"/>
    <xf numFmtId="44" fontId="8" fillId="0" borderId="2" xfId="0" applyNumberFormat="1" applyFont="1" applyFill="1" applyBorder="1"/>
    <xf numFmtId="44" fontId="8" fillId="3" borderId="2" xfId="0" applyNumberFormat="1" applyFont="1" applyFill="1" applyBorder="1"/>
    <xf numFmtId="44" fontId="9" fillId="5" borderId="27" xfId="1" applyFont="1" applyFill="1" applyBorder="1"/>
    <xf numFmtId="44" fontId="9" fillId="5" borderId="27" xfId="0" applyNumberFormat="1" applyFont="1" applyFill="1" applyBorder="1"/>
    <xf numFmtId="49" fontId="12" fillId="2" borderId="2" xfId="2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left" vertical="center"/>
    </xf>
    <xf numFmtId="14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/>
    </xf>
    <xf numFmtId="1" fontId="12" fillId="0" borderId="2" xfId="2" applyNumberFormat="1" applyFont="1" applyFill="1" applyBorder="1" applyAlignment="1">
      <alignment horizontal="center" vertical="center"/>
    </xf>
    <xf numFmtId="44" fontId="8" fillId="0" borderId="2" xfId="0" applyNumberFormat="1" applyFont="1" applyFill="1" applyBorder="1" applyAlignment="1">
      <alignment horizontal="left"/>
    </xf>
    <xf numFmtId="0" fontId="9" fillId="3" borderId="14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164" fontId="9" fillId="7" borderId="39" xfId="2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/>
    </xf>
    <xf numFmtId="44" fontId="9" fillId="5" borderId="21" xfId="1" applyFont="1" applyFill="1" applyBorder="1"/>
    <xf numFmtId="0" fontId="0" fillId="0" borderId="0" xfId="0" applyFont="1" applyFill="1"/>
    <xf numFmtId="0" fontId="7" fillId="0" borderId="0" xfId="0" applyFont="1" applyFill="1"/>
    <xf numFmtId="0" fontId="12" fillId="0" borderId="1" xfId="2" applyFont="1" applyFill="1" applyBorder="1" applyAlignment="1">
      <alignment horizontal="center" vertical="center"/>
    </xf>
    <xf numFmtId="12" fontId="12" fillId="0" borderId="1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12" fillId="0" borderId="2" xfId="2" applyFont="1" applyFill="1" applyBorder="1" applyAlignment="1">
      <alignment horizontal="center" vertical="center"/>
    </xf>
    <xf numFmtId="12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14" fontId="12" fillId="0" borderId="2" xfId="3" applyNumberFormat="1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/>
    </xf>
    <xf numFmtId="12" fontId="8" fillId="0" borderId="1" xfId="0" applyNumberFormat="1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 vertical="center"/>
    </xf>
    <xf numFmtId="12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3" xfId="2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12" fontId="12" fillId="0" borderId="2" xfId="2" applyNumberFormat="1" applyFont="1" applyFill="1" applyBorder="1" applyAlignment="1">
      <alignment horizontal="center" vertical="center"/>
    </xf>
    <xf numFmtId="12" fontId="8" fillId="0" borderId="11" xfId="2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/>
    </xf>
    <xf numFmtId="0" fontId="13" fillId="0" borderId="5" xfId="0" applyFont="1" applyFill="1" applyBorder="1"/>
    <xf numFmtId="44" fontId="9" fillId="0" borderId="0" xfId="1" applyFont="1" applyFill="1" applyBorder="1"/>
    <xf numFmtId="44" fontId="9" fillId="0" borderId="0" xfId="0" applyNumberFormat="1" applyFont="1" applyFill="1" applyBorder="1"/>
    <xf numFmtId="0" fontId="8" fillId="0" borderId="2" xfId="2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44" fontId="17" fillId="0" borderId="0" xfId="1" applyFont="1" applyFill="1" applyBorder="1"/>
    <xf numFmtId="44" fontId="17" fillId="0" borderId="0" xfId="0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44" fontId="18" fillId="0" borderId="0" xfId="1" applyFont="1"/>
    <xf numFmtId="44" fontId="18" fillId="0" borderId="0" xfId="0" applyNumberFormat="1" applyFont="1" applyBorder="1"/>
    <xf numFmtId="0" fontId="18" fillId="0" borderId="0" xfId="0" applyFont="1" applyBorder="1"/>
    <xf numFmtId="0" fontId="18" fillId="0" borderId="0" xfId="0" applyFont="1" applyAlignment="1">
      <alignment horizontal="right"/>
    </xf>
    <xf numFmtId="0" fontId="19" fillId="0" borderId="9" xfId="0" applyFont="1" applyBorder="1" applyAlignment="1">
      <alignment horizontal="right"/>
    </xf>
    <xf numFmtId="0" fontId="18" fillId="0" borderId="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44" fontId="18" fillId="0" borderId="0" xfId="0" applyNumberFormat="1" applyFont="1"/>
    <xf numFmtId="0" fontId="19" fillId="0" borderId="0" xfId="0" applyFont="1" applyBorder="1" applyAlignment="1">
      <alignment horizontal="center"/>
    </xf>
    <xf numFmtId="1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49" fontId="9" fillId="3" borderId="13" xfId="2" applyNumberFormat="1" applyFont="1" applyFill="1" applyBorder="1" applyAlignment="1">
      <alignment horizontal="center" vertical="center" wrapText="1"/>
    </xf>
    <xf numFmtId="49" fontId="9" fillId="3" borderId="14" xfId="2" applyNumberFormat="1" applyFont="1" applyFill="1" applyBorder="1" applyAlignment="1">
      <alignment horizontal="center" vertical="center" wrapText="1"/>
    </xf>
    <xf numFmtId="49" fontId="9" fillId="3" borderId="15" xfId="2" applyNumberFormat="1" applyFont="1" applyFill="1" applyBorder="1" applyAlignment="1">
      <alignment horizontal="center" vertical="center" wrapText="1"/>
    </xf>
    <xf numFmtId="44" fontId="11" fillId="3" borderId="24" xfId="1" applyFont="1" applyFill="1" applyBorder="1" applyAlignment="1">
      <alignment horizontal="center" vertical="center" wrapText="1"/>
    </xf>
    <xf numFmtId="44" fontId="11" fillId="3" borderId="25" xfId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3" borderId="46" xfId="2" applyFont="1" applyFill="1" applyBorder="1" applyAlignment="1">
      <alignment horizontal="center" vertical="center" wrapText="1"/>
    </xf>
    <xf numFmtId="0" fontId="9" fillId="3" borderId="47" xfId="2" applyFont="1" applyFill="1" applyBorder="1" applyAlignment="1">
      <alignment horizontal="center" vertical="center" wrapText="1"/>
    </xf>
    <xf numFmtId="0" fontId="9" fillId="3" borderId="48" xfId="2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 wrapText="1"/>
    </xf>
    <xf numFmtId="0" fontId="10" fillId="3" borderId="42" xfId="2" applyFont="1" applyFill="1" applyBorder="1" applyAlignment="1">
      <alignment horizontal="center" vertical="center" wrapText="1"/>
    </xf>
    <xf numFmtId="0" fontId="10" fillId="3" borderId="43" xfId="2" applyFont="1" applyFill="1" applyBorder="1" applyAlignment="1">
      <alignment horizontal="center" vertical="center" wrapText="1"/>
    </xf>
    <xf numFmtId="0" fontId="10" fillId="3" borderId="44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9" fillId="3" borderId="16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14" fontId="9" fillId="3" borderId="13" xfId="2" applyNumberFormat="1" applyFont="1" applyFill="1" applyBorder="1" applyAlignment="1">
      <alignment horizontal="center" vertical="center" wrapText="1"/>
    </xf>
    <xf numFmtId="14" fontId="9" fillId="3" borderId="14" xfId="2" applyNumberFormat="1" applyFont="1" applyFill="1" applyBorder="1" applyAlignment="1">
      <alignment horizontal="center" vertical="center" wrapText="1"/>
    </xf>
    <xf numFmtId="14" fontId="9" fillId="3" borderId="15" xfId="2" applyNumberFormat="1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14" fontId="10" fillId="3" borderId="2" xfId="2" applyNumberFormat="1" applyFont="1" applyFill="1" applyBorder="1" applyAlignment="1">
      <alignment horizontal="center" vertical="center" wrapText="1"/>
    </xf>
    <xf numFmtId="14" fontId="10" fillId="3" borderId="3" xfId="2" applyNumberFormat="1" applyFont="1" applyFill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9" fillId="3" borderId="8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14" fontId="10" fillId="3" borderId="18" xfId="2" applyNumberFormat="1" applyFont="1" applyFill="1" applyBorder="1" applyAlignment="1">
      <alignment horizontal="center" vertical="center" wrapText="1"/>
    </xf>
    <xf numFmtId="14" fontId="10" fillId="3" borderId="21" xfId="2" applyNumberFormat="1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44" fontId="11" fillId="3" borderId="34" xfId="1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22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1" fillId="3" borderId="32" xfId="0" applyFont="1" applyFill="1" applyBorder="1" applyAlignment="1">
      <alignment horizontal="center" vertical="center"/>
    </xf>
    <xf numFmtId="0" fontId="9" fillId="4" borderId="36" xfId="2" applyFont="1" applyFill="1" applyBorder="1" applyAlignment="1">
      <alignment horizontal="center" vertical="center" wrapText="1"/>
    </xf>
    <xf numFmtId="0" fontId="9" fillId="4" borderId="31" xfId="2" applyFont="1" applyFill="1" applyBorder="1" applyAlignment="1">
      <alignment horizontal="center" vertical="center" wrapText="1"/>
    </xf>
    <xf numFmtId="0" fontId="9" fillId="4" borderId="40" xfId="2" applyFont="1" applyFill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center" vertical="center" wrapText="1"/>
    </xf>
    <xf numFmtId="0" fontId="9" fillId="4" borderId="33" xfId="2" applyFont="1" applyFill="1" applyBorder="1" applyAlignment="1">
      <alignment horizontal="center" vertical="center" wrapText="1"/>
    </xf>
    <xf numFmtId="0" fontId="9" fillId="4" borderId="25" xfId="2" applyFont="1" applyFill="1" applyBorder="1" applyAlignment="1">
      <alignment horizontal="center" vertical="center" wrapText="1"/>
    </xf>
    <xf numFmtId="0" fontId="9" fillId="5" borderId="22" xfId="4" applyFont="1" applyFill="1" applyBorder="1" applyAlignment="1">
      <alignment horizontal="center" vertical="center" wrapText="1"/>
    </xf>
    <xf numFmtId="0" fontId="9" fillId="5" borderId="0" xfId="4" applyFont="1" applyFill="1" applyBorder="1" applyAlignment="1">
      <alignment horizontal="center" vertical="center" wrapText="1"/>
    </xf>
    <xf numFmtId="0" fontId="9" fillId="3" borderId="37" xfId="2" applyFont="1" applyFill="1" applyBorder="1" applyAlignment="1">
      <alignment horizontal="center" vertical="center"/>
    </xf>
    <xf numFmtId="0" fontId="9" fillId="3" borderId="38" xfId="2" applyFont="1" applyFill="1" applyBorder="1" applyAlignment="1">
      <alignment horizontal="center" vertical="center"/>
    </xf>
    <xf numFmtId="0" fontId="9" fillId="3" borderId="39" xfId="2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147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147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147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148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139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139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139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139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330054</xdr:colOff>
      <xdr:row>1</xdr:row>
      <xdr:rowOff>40979</xdr:rowOff>
    </xdr:from>
    <xdr:to>
      <xdr:col>4</xdr:col>
      <xdr:colOff>938103</xdr:colOff>
      <xdr:row>7</xdr:row>
      <xdr:rowOff>15353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429" y="231479"/>
          <a:ext cx="4338674" cy="1180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RHH-2022/NOMINAS%202022/031/7%20JULIO/Bono%2014%20reglon%20%20031%20ADI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031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showGridLines="0" tabSelected="1" view="pageBreakPreview" zoomScale="60" zoomScaleNormal="100" workbookViewId="0">
      <selection activeCell="W54" sqref="W54"/>
    </sheetView>
  </sheetViews>
  <sheetFormatPr baseColWidth="10" defaultColWidth="10.85546875" defaultRowHeight="15" x14ac:dyDescent="0.25"/>
  <cols>
    <col min="1" max="1" width="5.5703125" style="2" customWidth="1"/>
    <col min="2" max="2" width="13.140625" style="7" customWidth="1"/>
    <col min="3" max="3" width="21.42578125" style="7" customWidth="1"/>
    <col min="4" max="4" width="16" style="2" customWidth="1"/>
    <col min="5" max="5" width="19.42578125" style="7" customWidth="1"/>
    <col min="6" max="6" width="10" style="7" hidden="1" customWidth="1"/>
    <col min="7" max="7" width="13.42578125" style="7" hidden="1" customWidth="1"/>
    <col min="8" max="8" width="20.28515625" style="7" hidden="1" customWidth="1"/>
    <col min="9" max="9" width="12.5703125" style="7" hidden="1" customWidth="1"/>
    <col min="10" max="10" width="15" style="87" hidden="1" customWidth="1"/>
    <col min="11" max="11" width="12.7109375" style="7" hidden="1" customWidth="1"/>
    <col min="12" max="12" width="40.42578125" style="2" customWidth="1"/>
    <col min="13" max="13" width="12.42578125" style="2" hidden="1" customWidth="1"/>
    <col min="14" max="14" width="12.140625" style="2" hidden="1" customWidth="1"/>
    <col min="15" max="15" width="9.5703125" style="2" customWidth="1"/>
    <col min="16" max="16" width="9.7109375" style="7" customWidth="1"/>
    <col min="17" max="17" width="16.140625" style="7" customWidth="1"/>
    <col min="18" max="18" width="17.42578125" style="1" customWidth="1"/>
    <col min="19" max="19" width="18.42578125" style="2" customWidth="1"/>
    <col min="20" max="20" width="18.28515625" style="2" customWidth="1"/>
    <col min="21" max="21" width="17.140625" style="2" customWidth="1"/>
    <col min="22" max="22" width="20.42578125" style="2" customWidth="1"/>
    <col min="23" max="23" width="17.42578125" style="2" customWidth="1"/>
    <col min="24" max="24" width="18.140625" style="2" customWidth="1"/>
    <col min="25" max="25" width="18.42578125" style="2" customWidth="1"/>
    <col min="26" max="16384" width="10.85546875" style="2"/>
  </cols>
  <sheetData>
    <row r="1" spans="1:26" x14ac:dyDescent="0.25">
      <c r="A1" s="12"/>
      <c r="B1" s="13"/>
      <c r="C1" s="13"/>
      <c r="D1" s="12"/>
      <c r="E1" s="13"/>
      <c r="F1" s="13"/>
      <c r="G1" s="13"/>
      <c r="H1" s="13"/>
      <c r="I1" s="13"/>
      <c r="J1" s="80"/>
      <c r="K1" s="13"/>
      <c r="L1" s="12"/>
      <c r="M1" s="12"/>
      <c r="N1" s="12"/>
      <c r="O1" s="12"/>
      <c r="P1" s="13"/>
      <c r="Q1" s="13"/>
      <c r="R1" s="14"/>
      <c r="S1" s="12"/>
      <c r="T1" s="12"/>
      <c r="U1" s="12"/>
      <c r="V1" s="12"/>
      <c r="W1" s="12"/>
      <c r="X1" s="12"/>
      <c r="Y1" s="12"/>
    </row>
    <row r="2" spans="1:26" ht="19.5" customHeight="1" x14ac:dyDescent="0.25">
      <c r="A2" s="12"/>
      <c r="B2" s="13"/>
      <c r="C2" s="13"/>
      <c r="D2" s="12"/>
      <c r="E2" s="13"/>
      <c r="F2" s="13"/>
      <c r="G2" s="13"/>
      <c r="H2" s="13"/>
      <c r="I2" s="13"/>
      <c r="J2" s="80"/>
      <c r="K2" s="13"/>
      <c r="L2" s="12"/>
      <c r="M2" s="12"/>
      <c r="N2" s="12"/>
      <c r="O2" s="12"/>
      <c r="P2" s="13"/>
      <c r="Q2" s="13"/>
      <c r="R2" s="14"/>
      <c r="S2" s="12"/>
      <c r="T2" s="12"/>
      <c r="U2" s="12"/>
      <c r="V2" s="12"/>
      <c r="W2" s="12"/>
      <c r="X2" s="12"/>
      <c r="Y2" s="12"/>
    </row>
    <row r="3" spans="1:26" x14ac:dyDescent="0.25">
      <c r="A3" s="203" t="s">
        <v>75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3"/>
    </row>
    <row r="4" spans="1:26" x14ac:dyDescent="0.25">
      <c r="A4" s="203" t="s">
        <v>278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3"/>
    </row>
    <row r="5" spans="1:26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4"/>
    </row>
    <row r="6" spans="1:26" x14ac:dyDescent="0.25">
      <c r="A6" s="215" t="s">
        <v>292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5"/>
    </row>
    <row r="7" spans="1:26" x14ac:dyDescent="0.25">
      <c r="A7" s="15"/>
      <c r="B7" s="15"/>
      <c r="C7" s="15"/>
      <c r="D7" s="15"/>
      <c r="E7" s="15"/>
      <c r="F7" s="15"/>
      <c r="G7" s="15"/>
      <c r="H7" s="15"/>
      <c r="I7" s="15"/>
      <c r="J7" s="81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5"/>
    </row>
    <row r="8" spans="1:26" ht="15.75" thickBot="1" x14ac:dyDescent="0.3">
      <c r="A8" s="215" t="s">
        <v>118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5"/>
    </row>
    <row r="9" spans="1:26" ht="15" customHeight="1" thickBot="1" x14ac:dyDescent="0.3">
      <c r="A9" s="204" t="s">
        <v>78</v>
      </c>
      <c r="B9" s="204" t="s">
        <v>163</v>
      </c>
      <c r="C9" s="200" t="s">
        <v>164</v>
      </c>
      <c r="D9" s="204" t="s">
        <v>77</v>
      </c>
      <c r="E9" s="204" t="s">
        <v>119</v>
      </c>
      <c r="F9" s="225" t="s">
        <v>285</v>
      </c>
      <c r="G9" s="228" t="s">
        <v>286</v>
      </c>
      <c r="H9" s="235" t="s">
        <v>287</v>
      </c>
      <c r="I9" s="204" t="s">
        <v>288</v>
      </c>
      <c r="J9" s="244" t="s">
        <v>289</v>
      </c>
      <c r="K9" s="238" t="s">
        <v>290</v>
      </c>
      <c r="L9" s="219" t="s">
        <v>76</v>
      </c>
      <c r="M9" s="204" t="s">
        <v>129</v>
      </c>
      <c r="N9" s="231" t="s">
        <v>292</v>
      </c>
      <c r="O9" s="207" t="s">
        <v>80</v>
      </c>
      <c r="P9" s="212" t="s">
        <v>88</v>
      </c>
      <c r="Q9" s="212" t="s">
        <v>92</v>
      </c>
      <c r="R9" s="210" t="s">
        <v>93</v>
      </c>
      <c r="S9" s="212" t="s">
        <v>92</v>
      </c>
      <c r="T9" s="241" t="s">
        <v>112</v>
      </c>
      <c r="U9" s="222" t="s">
        <v>113</v>
      </c>
      <c r="V9" s="223"/>
      <c r="W9" s="224"/>
      <c r="X9" s="216" t="s">
        <v>116</v>
      </c>
      <c r="Y9" s="204" t="s">
        <v>117</v>
      </c>
      <c r="Z9" s="154"/>
    </row>
    <row r="10" spans="1:26" ht="17.25" customHeight="1" thickBot="1" x14ac:dyDescent="0.3">
      <c r="A10" s="205"/>
      <c r="B10" s="205"/>
      <c r="C10" s="201"/>
      <c r="D10" s="205"/>
      <c r="E10" s="205"/>
      <c r="F10" s="226"/>
      <c r="G10" s="229"/>
      <c r="H10" s="236"/>
      <c r="I10" s="205"/>
      <c r="J10" s="245"/>
      <c r="K10" s="239"/>
      <c r="L10" s="220"/>
      <c r="M10" s="205"/>
      <c r="N10" s="232"/>
      <c r="O10" s="208"/>
      <c r="P10" s="213"/>
      <c r="Q10" s="214"/>
      <c r="R10" s="211"/>
      <c r="S10" s="214"/>
      <c r="T10" s="242"/>
      <c r="U10" s="110">
        <v>201</v>
      </c>
      <c r="V10" s="110">
        <v>102</v>
      </c>
      <c r="W10" s="111" t="s">
        <v>139</v>
      </c>
      <c r="X10" s="217"/>
      <c r="Y10" s="205"/>
      <c r="Z10" s="154"/>
    </row>
    <row r="11" spans="1:26" ht="62.25" customHeight="1" thickBot="1" x14ac:dyDescent="0.3">
      <c r="A11" s="206"/>
      <c r="B11" s="206"/>
      <c r="C11" s="202"/>
      <c r="D11" s="206"/>
      <c r="E11" s="206"/>
      <c r="F11" s="227"/>
      <c r="G11" s="230"/>
      <c r="H11" s="237"/>
      <c r="I11" s="206"/>
      <c r="J11" s="246"/>
      <c r="K11" s="240"/>
      <c r="L11" s="221"/>
      <c r="M11" s="206"/>
      <c r="N11" s="233"/>
      <c r="O11" s="209"/>
      <c r="P11" s="214"/>
      <c r="Q11" s="107" t="s">
        <v>140</v>
      </c>
      <c r="R11" s="108" t="s">
        <v>90</v>
      </c>
      <c r="S11" s="109" t="s">
        <v>79</v>
      </c>
      <c r="T11" s="243"/>
      <c r="U11" s="110" t="s">
        <v>114</v>
      </c>
      <c r="V11" s="110" t="s">
        <v>148</v>
      </c>
      <c r="W11" s="110" t="s">
        <v>115</v>
      </c>
      <c r="X11" s="218"/>
      <c r="Y11" s="206"/>
      <c r="Z11" s="154"/>
    </row>
    <row r="12" spans="1:26" x14ac:dyDescent="0.25">
      <c r="A12" s="89">
        <v>1</v>
      </c>
      <c r="B12" s="90">
        <v>9901433979</v>
      </c>
      <c r="C12" s="88" t="s">
        <v>165</v>
      </c>
      <c r="D12" s="91" t="s">
        <v>0</v>
      </c>
      <c r="E12" s="92" t="s">
        <v>91</v>
      </c>
      <c r="F12" s="92">
        <v>1416253</v>
      </c>
      <c r="G12" s="92">
        <v>9901433979</v>
      </c>
      <c r="H12" s="93">
        <v>1991593940512</v>
      </c>
      <c r="I12" s="93"/>
      <c r="J12" s="94"/>
      <c r="K12" s="95">
        <v>3393002669</v>
      </c>
      <c r="L12" s="96" t="s">
        <v>1</v>
      </c>
      <c r="M12" s="97">
        <v>42005</v>
      </c>
      <c r="N12" s="98">
        <f>365-3+1</f>
        <v>363</v>
      </c>
      <c r="O12" s="99">
        <v>71.400000000000006</v>
      </c>
      <c r="P12" s="92">
        <v>31</v>
      </c>
      <c r="Q12" s="100">
        <v>836.6</v>
      </c>
      <c r="R12" s="101">
        <f t="shared" ref="R12:R32" si="0">+O12*P12</f>
        <v>2213.4</v>
      </c>
      <c r="S12" s="102">
        <v>250</v>
      </c>
      <c r="T12" s="103">
        <f>Q12+R12+S12</f>
        <v>3300</v>
      </c>
      <c r="U12" s="104">
        <f>ROUND((Q12+R12)*4.83%,2)</f>
        <v>147.32</v>
      </c>
      <c r="V12" s="105">
        <v>838.01</v>
      </c>
      <c r="W12" s="105">
        <v>0</v>
      </c>
      <c r="X12" s="104">
        <f>U12+V12+W12</f>
        <v>985.32999999999993</v>
      </c>
      <c r="Y12" s="106">
        <f>T12-X12</f>
        <v>2314.67</v>
      </c>
      <c r="Z12" s="154"/>
    </row>
    <row r="13" spans="1:26" ht="15" customHeight="1" x14ac:dyDescent="0.25">
      <c r="A13" s="16">
        <f>A12+1</f>
        <v>2</v>
      </c>
      <c r="B13" s="17">
        <v>9901433980</v>
      </c>
      <c r="C13" s="18" t="s">
        <v>166</v>
      </c>
      <c r="D13" s="19" t="s">
        <v>0</v>
      </c>
      <c r="E13" s="20" t="s">
        <v>91</v>
      </c>
      <c r="F13" s="20">
        <v>1416254</v>
      </c>
      <c r="G13" s="20">
        <v>9901433980</v>
      </c>
      <c r="H13" s="21">
        <v>1663148700610</v>
      </c>
      <c r="I13" s="21"/>
      <c r="J13" s="82"/>
      <c r="K13" s="22">
        <v>3298049394</v>
      </c>
      <c r="L13" s="23" t="s">
        <v>2</v>
      </c>
      <c r="M13" s="24">
        <v>41247</v>
      </c>
      <c r="N13" s="25">
        <f t="shared" ref="N13:N32" si="1">365-3+1</f>
        <v>363</v>
      </c>
      <c r="O13" s="26">
        <v>71.400000000000006</v>
      </c>
      <c r="P13" s="20">
        <v>31</v>
      </c>
      <c r="Q13" s="27">
        <v>836.6</v>
      </c>
      <c r="R13" s="28">
        <f t="shared" si="0"/>
        <v>2213.4</v>
      </c>
      <c r="S13" s="29">
        <v>250</v>
      </c>
      <c r="T13" s="30">
        <f t="shared" ref="T13:T32" si="2">Q13+R13+S13</f>
        <v>3300</v>
      </c>
      <c r="U13" s="31">
        <f t="shared" ref="U13:U33" si="3">ROUND((Q13+R13)*4.83%,2)</f>
        <v>147.32</v>
      </c>
      <c r="V13" s="32">
        <v>0</v>
      </c>
      <c r="W13" s="32">
        <v>0</v>
      </c>
      <c r="X13" s="31">
        <f t="shared" ref="X13:X31" si="4">U13+V13+W13</f>
        <v>147.32</v>
      </c>
      <c r="Y13" s="33">
        <f t="shared" ref="Y13:Y31" si="5">ROUND(T13-X13,2)</f>
        <v>3152.68</v>
      </c>
      <c r="Z13" s="154"/>
    </row>
    <row r="14" spans="1:26" x14ac:dyDescent="0.25">
      <c r="A14" s="16">
        <f t="shared" ref="A14:A33" si="6">A13+1</f>
        <v>3</v>
      </c>
      <c r="B14" s="17">
        <v>9901433981</v>
      </c>
      <c r="C14" s="18" t="s">
        <v>167</v>
      </c>
      <c r="D14" s="19" t="s">
        <v>0</v>
      </c>
      <c r="E14" s="20" t="s">
        <v>91</v>
      </c>
      <c r="F14" s="22">
        <v>1416255</v>
      </c>
      <c r="G14" s="22">
        <v>9901433981</v>
      </c>
      <c r="H14" s="21">
        <v>1955743460114</v>
      </c>
      <c r="I14" s="21">
        <v>84010797</v>
      </c>
      <c r="J14" s="82">
        <v>26374</v>
      </c>
      <c r="K14" s="22">
        <v>3785029546</v>
      </c>
      <c r="L14" s="23" t="s">
        <v>3</v>
      </c>
      <c r="M14" s="24">
        <v>41640</v>
      </c>
      <c r="N14" s="25">
        <f t="shared" si="1"/>
        <v>363</v>
      </c>
      <c r="O14" s="26">
        <v>71.400000000000006</v>
      </c>
      <c r="P14" s="20">
        <v>31</v>
      </c>
      <c r="Q14" s="27">
        <v>836.6</v>
      </c>
      <c r="R14" s="28">
        <f t="shared" si="0"/>
        <v>2213.4</v>
      </c>
      <c r="S14" s="29">
        <v>250</v>
      </c>
      <c r="T14" s="30">
        <f t="shared" si="2"/>
        <v>3300</v>
      </c>
      <c r="U14" s="31">
        <f t="shared" si="3"/>
        <v>147.32</v>
      </c>
      <c r="V14" s="32">
        <v>0</v>
      </c>
      <c r="W14" s="32">
        <v>0</v>
      </c>
      <c r="X14" s="31">
        <f t="shared" si="4"/>
        <v>147.32</v>
      </c>
      <c r="Y14" s="33">
        <f t="shared" si="5"/>
        <v>3152.68</v>
      </c>
      <c r="Z14" s="154"/>
    </row>
    <row r="15" spans="1:26" x14ac:dyDescent="0.25">
      <c r="A15" s="16">
        <f t="shared" si="6"/>
        <v>4</v>
      </c>
      <c r="B15" s="17">
        <v>9901433982</v>
      </c>
      <c r="C15" s="18" t="s">
        <v>168</v>
      </c>
      <c r="D15" s="19" t="s">
        <v>0</v>
      </c>
      <c r="E15" s="20" t="s">
        <v>91</v>
      </c>
      <c r="F15" s="22">
        <v>1416256</v>
      </c>
      <c r="G15" s="22">
        <v>9901433982</v>
      </c>
      <c r="H15" s="21">
        <v>1739508841211</v>
      </c>
      <c r="I15" s="21"/>
      <c r="J15" s="82"/>
      <c r="K15" s="22">
        <v>3164072096</v>
      </c>
      <c r="L15" s="23" t="s">
        <v>4</v>
      </c>
      <c r="M15" s="24">
        <v>42005</v>
      </c>
      <c r="N15" s="25">
        <f t="shared" si="1"/>
        <v>363</v>
      </c>
      <c r="O15" s="26">
        <v>71.400000000000006</v>
      </c>
      <c r="P15" s="20">
        <v>31</v>
      </c>
      <c r="Q15" s="27">
        <v>836.6</v>
      </c>
      <c r="R15" s="28">
        <f t="shared" si="0"/>
        <v>2213.4</v>
      </c>
      <c r="S15" s="29">
        <v>250</v>
      </c>
      <c r="T15" s="30">
        <f t="shared" si="2"/>
        <v>3300</v>
      </c>
      <c r="U15" s="31">
        <f t="shared" si="3"/>
        <v>147.32</v>
      </c>
      <c r="V15" s="32">
        <v>0</v>
      </c>
      <c r="W15" s="32">
        <v>0</v>
      </c>
      <c r="X15" s="31">
        <f t="shared" si="4"/>
        <v>147.32</v>
      </c>
      <c r="Y15" s="33">
        <f t="shared" si="5"/>
        <v>3152.68</v>
      </c>
      <c r="Z15" s="154"/>
    </row>
    <row r="16" spans="1:26" x14ac:dyDescent="0.25">
      <c r="A16" s="16">
        <f t="shared" si="6"/>
        <v>5</v>
      </c>
      <c r="B16" s="17">
        <v>9901532670</v>
      </c>
      <c r="C16" s="18" t="s">
        <v>169</v>
      </c>
      <c r="D16" s="19" t="s">
        <v>0</v>
      </c>
      <c r="E16" s="20" t="s">
        <v>91</v>
      </c>
      <c r="F16" s="22">
        <v>1416258</v>
      </c>
      <c r="G16" s="22">
        <v>9901532670</v>
      </c>
      <c r="H16" s="21">
        <v>2530747701213</v>
      </c>
      <c r="I16" s="21">
        <v>93559542</v>
      </c>
      <c r="J16" s="82">
        <v>26935</v>
      </c>
      <c r="K16" s="22">
        <v>3164095996</v>
      </c>
      <c r="L16" s="23" t="s">
        <v>143</v>
      </c>
      <c r="M16" s="34" t="s">
        <v>291</v>
      </c>
      <c r="N16" s="25">
        <f t="shared" si="1"/>
        <v>363</v>
      </c>
      <c r="O16" s="26">
        <v>71.400000000000006</v>
      </c>
      <c r="P16" s="20">
        <v>31</v>
      </c>
      <c r="Q16" s="27">
        <v>836.6</v>
      </c>
      <c r="R16" s="28">
        <f t="shared" si="0"/>
        <v>2213.4</v>
      </c>
      <c r="S16" s="29">
        <v>250</v>
      </c>
      <c r="T16" s="30">
        <f t="shared" si="2"/>
        <v>3300</v>
      </c>
      <c r="U16" s="31">
        <f t="shared" si="3"/>
        <v>147.32</v>
      </c>
      <c r="V16" s="32">
        <v>0</v>
      </c>
      <c r="W16" s="32">
        <v>0</v>
      </c>
      <c r="X16" s="31">
        <f t="shared" si="4"/>
        <v>147.32</v>
      </c>
      <c r="Y16" s="33">
        <f t="shared" si="5"/>
        <v>3152.68</v>
      </c>
      <c r="Z16" s="154"/>
    </row>
    <row r="17" spans="1:26" x14ac:dyDescent="0.25">
      <c r="A17" s="16">
        <f t="shared" si="6"/>
        <v>6</v>
      </c>
      <c r="B17" s="17">
        <v>9901172017</v>
      </c>
      <c r="C17" s="18" t="s">
        <v>178</v>
      </c>
      <c r="D17" s="19" t="s">
        <v>0</v>
      </c>
      <c r="E17" s="35" t="s">
        <v>85</v>
      </c>
      <c r="F17" s="36">
        <v>1416259</v>
      </c>
      <c r="G17" s="36">
        <v>9901172017</v>
      </c>
      <c r="H17" s="37">
        <v>1699779190114</v>
      </c>
      <c r="I17" s="37"/>
      <c r="J17" s="82"/>
      <c r="K17" s="22">
        <v>3247011971</v>
      </c>
      <c r="L17" s="23" t="s">
        <v>43</v>
      </c>
      <c r="M17" s="24">
        <v>42370</v>
      </c>
      <c r="N17" s="25">
        <f t="shared" si="1"/>
        <v>363</v>
      </c>
      <c r="O17" s="26">
        <v>71.400000000000006</v>
      </c>
      <c r="P17" s="20">
        <v>31</v>
      </c>
      <c r="Q17" s="27">
        <v>836.6</v>
      </c>
      <c r="R17" s="28">
        <f t="shared" si="0"/>
        <v>2213.4</v>
      </c>
      <c r="S17" s="29">
        <v>250</v>
      </c>
      <c r="T17" s="30">
        <f t="shared" si="2"/>
        <v>3300</v>
      </c>
      <c r="U17" s="31">
        <f t="shared" si="3"/>
        <v>147.32</v>
      </c>
      <c r="V17" s="32">
        <v>0</v>
      </c>
      <c r="W17" s="38">
        <v>0</v>
      </c>
      <c r="X17" s="31">
        <f t="shared" si="4"/>
        <v>147.32</v>
      </c>
      <c r="Y17" s="33">
        <f t="shared" si="5"/>
        <v>3152.68</v>
      </c>
      <c r="Z17" s="154"/>
    </row>
    <row r="18" spans="1:26" x14ac:dyDescent="0.25">
      <c r="A18" s="16">
        <f t="shared" si="6"/>
        <v>7</v>
      </c>
      <c r="B18" s="17">
        <v>9901494341</v>
      </c>
      <c r="C18" s="18" t="s">
        <v>170</v>
      </c>
      <c r="D18" s="35" t="s">
        <v>0</v>
      </c>
      <c r="E18" s="20" t="s">
        <v>91</v>
      </c>
      <c r="F18" s="22">
        <v>1416257</v>
      </c>
      <c r="G18" s="22">
        <v>9901494341</v>
      </c>
      <c r="H18" s="21">
        <v>3043391560114</v>
      </c>
      <c r="I18" s="21"/>
      <c r="J18" s="82"/>
      <c r="K18" s="22">
        <v>3164090771</v>
      </c>
      <c r="L18" s="23" t="s">
        <v>136</v>
      </c>
      <c r="M18" s="24">
        <v>44105</v>
      </c>
      <c r="N18" s="25">
        <f t="shared" si="1"/>
        <v>363</v>
      </c>
      <c r="O18" s="26">
        <v>71.400000000000006</v>
      </c>
      <c r="P18" s="20">
        <v>31</v>
      </c>
      <c r="Q18" s="27">
        <v>836.6</v>
      </c>
      <c r="R18" s="28">
        <f t="shared" si="0"/>
        <v>2213.4</v>
      </c>
      <c r="S18" s="29">
        <v>250</v>
      </c>
      <c r="T18" s="30">
        <f t="shared" si="2"/>
        <v>3300</v>
      </c>
      <c r="U18" s="31">
        <f t="shared" si="3"/>
        <v>147.32</v>
      </c>
      <c r="V18" s="32">
        <v>0</v>
      </c>
      <c r="W18" s="39">
        <v>749.7</v>
      </c>
      <c r="X18" s="31">
        <f t="shared" si="4"/>
        <v>897.02</v>
      </c>
      <c r="Y18" s="33">
        <f t="shared" si="5"/>
        <v>2402.98</v>
      </c>
      <c r="Z18" s="154"/>
    </row>
    <row r="19" spans="1:26" x14ac:dyDescent="0.25">
      <c r="A19" s="16">
        <f t="shared" si="6"/>
        <v>8</v>
      </c>
      <c r="B19" s="17">
        <v>9901534402</v>
      </c>
      <c r="C19" s="18" t="s">
        <v>171</v>
      </c>
      <c r="D19" s="19" t="s">
        <v>0</v>
      </c>
      <c r="E19" s="20" t="s">
        <v>91</v>
      </c>
      <c r="F19" s="22">
        <v>1416260</v>
      </c>
      <c r="G19" s="22">
        <v>9901534402</v>
      </c>
      <c r="H19" s="21">
        <v>3043831120114</v>
      </c>
      <c r="I19" s="21"/>
      <c r="J19" s="82"/>
      <c r="K19" s="22">
        <v>3164096165</v>
      </c>
      <c r="L19" s="23" t="s">
        <v>144</v>
      </c>
      <c r="M19" s="24">
        <v>44470</v>
      </c>
      <c r="N19" s="25">
        <f t="shared" si="1"/>
        <v>363</v>
      </c>
      <c r="O19" s="26">
        <v>71.400000000000006</v>
      </c>
      <c r="P19" s="20">
        <v>31</v>
      </c>
      <c r="Q19" s="27">
        <v>836.6</v>
      </c>
      <c r="R19" s="28">
        <f t="shared" si="0"/>
        <v>2213.4</v>
      </c>
      <c r="S19" s="29">
        <v>250</v>
      </c>
      <c r="T19" s="30">
        <f t="shared" si="2"/>
        <v>3300</v>
      </c>
      <c r="U19" s="31">
        <f t="shared" si="3"/>
        <v>147.32</v>
      </c>
      <c r="V19" s="32">
        <v>0</v>
      </c>
      <c r="W19" s="38">
        <v>0</v>
      </c>
      <c r="X19" s="31">
        <f t="shared" si="4"/>
        <v>147.32</v>
      </c>
      <c r="Y19" s="33">
        <f t="shared" si="5"/>
        <v>3152.68</v>
      </c>
      <c r="Z19" s="154"/>
    </row>
    <row r="20" spans="1:26" x14ac:dyDescent="0.25">
      <c r="A20" s="16">
        <f t="shared" si="6"/>
        <v>9</v>
      </c>
      <c r="B20" s="17">
        <v>9901513984</v>
      </c>
      <c r="C20" s="18" t="s">
        <v>273</v>
      </c>
      <c r="D20" s="19" t="s">
        <v>0</v>
      </c>
      <c r="E20" s="20" t="s">
        <v>91</v>
      </c>
      <c r="F20" s="22">
        <v>1416261</v>
      </c>
      <c r="G20" s="22">
        <v>9901513984</v>
      </c>
      <c r="H20" s="21">
        <v>1826848730101</v>
      </c>
      <c r="I20" s="21">
        <v>82297215</v>
      </c>
      <c r="J20" s="82">
        <v>33278</v>
      </c>
      <c r="K20" s="22">
        <v>3532031074</v>
      </c>
      <c r="L20" s="23" t="s">
        <v>274</v>
      </c>
      <c r="M20" s="24">
        <v>44348</v>
      </c>
      <c r="N20" s="25">
        <f t="shared" si="1"/>
        <v>363</v>
      </c>
      <c r="O20" s="26">
        <v>71.400000000000006</v>
      </c>
      <c r="P20" s="20">
        <v>31</v>
      </c>
      <c r="Q20" s="27">
        <v>836.6</v>
      </c>
      <c r="R20" s="28">
        <f t="shared" si="0"/>
        <v>2213.4</v>
      </c>
      <c r="S20" s="29">
        <v>250</v>
      </c>
      <c r="T20" s="30">
        <f>SUM(Q20:S20)</f>
        <v>3300</v>
      </c>
      <c r="U20" s="31">
        <v>147.32</v>
      </c>
      <c r="V20" s="32">
        <v>0</v>
      </c>
      <c r="W20" s="38">
        <v>0</v>
      </c>
      <c r="X20" s="31">
        <f t="shared" si="4"/>
        <v>147.32</v>
      </c>
      <c r="Y20" s="33">
        <f t="shared" si="5"/>
        <v>3152.68</v>
      </c>
      <c r="Z20" s="154"/>
    </row>
    <row r="21" spans="1:26" x14ac:dyDescent="0.25">
      <c r="A21" s="16">
        <f t="shared" si="6"/>
        <v>10</v>
      </c>
      <c r="B21" s="17">
        <v>9901433990</v>
      </c>
      <c r="C21" s="18" t="s">
        <v>179</v>
      </c>
      <c r="D21" s="35" t="s">
        <v>5</v>
      </c>
      <c r="E21" s="35" t="s">
        <v>81</v>
      </c>
      <c r="F21" s="36">
        <v>1416275</v>
      </c>
      <c r="G21" s="36">
        <v>9901433990</v>
      </c>
      <c r="H21" s="37">
        <v>2365014882210</v>
      </c>
      <c r="I21" s="37"/>
      <c r="J21" s="82"/>
      <c r="K21" s="22">
        <v>3532020817</v>
      </c>
      <c r="L21" s="23" t="s">
        <v>6</v>
      </c>
      <c r="M21" s="24">
        <v>43101</v>
      </c>
      <c r="N21" s="25">
        <f t="shared" si="1"/>
        <v>363</v>
      </c>
      <c r="O21" s="26">
        <v>75.64</v>
      </c>
      <c r="P21" s="20">
        <v>31</v>
      </c>
      <c r="Q21" s="27">
        <v>705.16</v>
      </c>
      <c r="R21" s="28">
        <f t="shared" si="0"/>
        <v>2344.84</v>
      </c>
      <c r="S21" s="29">
        <v>250</v>
      </c>
      <c r="T21" s="30">
        <f t="shared" si="2"/>
        <v>3300</v>
      </c>
      <c r="U21" s="31">
        <f t="shared" si="3"/>
        <v>147.32</v>
      </c>
      <c r="V21" s="32">
        <v>727.39</v>
      </c>
      <c r="W21" s="38">
        <v>0</v>
      </c>
      <c r="X21" s="31">
        <f t="shared" si="4"/>
        <v>874.71</v>
      </c>
      <c r="Y21" s="33">
        <f t="shared" si="5"/>
        <v>2425.29</v>
      </c>
      <c r="Z21" s="154"/>
    </row>
    <row r="22" spans="1:26" x14ac:dyDescent="0.25">
      <c r="A22" s="16">
        <f t="shared" si="6"/>
        <v>11</v>
      </c>
      <c r="B22" s="17">
        <v>9901433991</v>
      </c>
      <c r="C22" s="18" t="s">
        <v>175</v>
      </c>
      <c r="D22" s="35" t="s">
        <v>5</v>
      </c>
      <c r="E22" s="35" t="s">
        <v>81</v>
      </c>
      <c r="F22" s="36">
        <v>1416276</v>
      </c>
      <c r="G22" s="36">
        <v>9901433991</v>
      </c>
      <c r="H22" s="37">
        <v>2185146461211</v>
      </c>
      <c r="I22" s="37">
        <v>16336801</v>
      </c>
      <c r="J22" s="82">
        <v>22043</v>
      </c>
      <c r="K22" s="22">
        <v>3424051646</v>
      </c>
      <c r="L22" s="23" t="s">
        <v>7</v>
      </c>
      <c r="M22" s="24">
        <v>43101</v>
      </c>
      <c r="N22" s="25">
        <f t="shared" si="1"/>
        <v>363</v>
      </c>
      <c r="O22" s="26">
        <v>75.64</v>
      </c>
      <c r="P22" s="20">
        <v>31</v>
      </c>
      <c r="Q22" s="27">
        <v>705.16</v>
      </c>
      <c r="R22" s="28">
        <f t="shared" si="0"/>
        <v>2344.84</v>
      </c>
      <c r="S22" s="29">
        <v>250</v>
      </c>
      <c r="T22" s="30">
        <f t="shared" si="2"/>
        <v>3300</v>
      </c>
      <c r="U22" s="31">
        <f t="shared" si="3"/>
        <v>147.32</v>
      </c>
      <c r="V22" s="32">
        <v>406.66</v>
      </c>
      <c r="W22" s="38">
        <v>0</v>
      </c>
      <c r="X22" s="31">
        <f t="shared" si="4"/>
        <v>553.98</v>
      </c>
      <c r="Y22" s="33">
        <f t="shared" si="5"/>
        <v>2746.02</v>
      </c>
      <c r="Z22" s="154"/>
    </row>
    <row r="23" spans="1:26" x14ac:dyDescent="0.25">
      <c r="A23" s="16">
        <f t="shared" si="6"/>
        <v>12</v>
      </c>
      <c r="B23" s="17">
        <v>9901355175</v>
      </c>
      <c r="C23" s="18" t="s">
        <v>177</v>
      </c>
      <c r="D23" s="35" t="s">
        <v>5</v>
      </c>
      <c r="E23" s="35" t="s">
        <v>150</v>
      </c>
      <c r="F23" s="36">
        <v>1416282</v>
      </c>
      <c r="G23" s="36">
        <v>9901355175</v>
      </c>
      <c r="H23" s="37">
        <v>1990997661804</v>
      </c>
      <c r="I23" s="37"/>
      <c r="J23" s="82"/>
      <c r="K23" s="22">
        <v>3287036657</v>
      </c>
      <c r="L23" s="40" t="s">
        <v>27</v>
      </c>
      <c r="M23" s="24">
        <v>43101</v>
      </c>
      <c r="N23" s="25">
        <f t="shared" si="1"/>
        <v>363</v>
      </c>
      <c r="O23" s="26">
        <v>75.64</v>
      </c>
      <c r="P23" s="20">
        <v>31</v>
      </c>
      <c r="Q23" s="27">
        <v>705.16</v>
      </c>
      <c r="R23" s="28">
        <f t="shared" si="0"/>
        <v>2344.84</v>
      </c>
      <c r="S23" s="29">
        <v>250</v>
      </c>
      <c r="T23" s="30">
        <f t="shared" si="2"/>
        <v>3300</v>
      </c>
      <c r="U23" s="31">
        <f t="shared" si="3"/>
        <v>147.32</v>
      </c>
      <c r="V23" s="32">
        <v>0</v>
      </c>
      <c r="W23" s="39">
        <v>762.5</v>
      </c>
      <c r="X23" s="31">
        <f t="shared" si="4"/>
        <v>909.81999999999994</v>
      </c>
      <c r="Y23" s="33">
        <f t="shared" si="5"/>
        <v>2390.1799999999998</v>
      </c>
      <c r="Z23" s="154"/>
    </row>
    <row r="24" spans="1:26" x14ac:dyDescent="0.25">
      <c r="A24" s="16">
        <f t="shared" si="6"/>
        <v>13</v>
      </c>
      <c r="B24" s="17">
        <v>9901433993</v>
      </c>
      <c r="C24" s="18" t="s">
        <v>180</v>
      </c>
      <c r="D24" s="35" t="s">
        <v>5</v>
      </c>
      <c r="E24" s="35" t="s">
        <v>83</v>
      </c>
      <c r="F24" s="36">
        <v>1416277</v>
      </c>
      <c r="G24" s="36">
        <v>9901433993</v>
      </c>
      <c r="H24" s="37">
        <v>2937490860117</v>
      </c>
      <c r="I24" s="37"/>
      <c r="J24" s="82"/>
      <c r="K24" s="22">
        <v>3287039109</v>
      </c>
      <c r="L24" s="23" t="s">
        <v>8</v>
      </c>
      <c r="M24" s="24">
        <v>43101</v>
      </c>
      <c r="N24" s="25">
        <f t="shared" si="1"/>
        <v>363</v>
      </c>
      <c r="O24" s="26">
        <v>75.64</v>
      </c>
      <c r="P24" s="20">
        <v>31</v>
      </c>
      <c r="Q24" s="27">
        <v>705.16</v>
      </c>
      <c r="R24" s="28">
        <f t="shared" si="0"/>
        <v>2344.84</v>
      </c>
      <c r="S24" s="29">
        <v>250</v>
      </c>
      <c r="T24" s="30">
        <f t="shared" si="2"/>
        <v>3300</v>
      </c>
      <c r="U24" s="31">
        <f t="shared" si="3"/>
        <v>147.32</v>
      </c>
      <c r="V24" s="32">
        <v>0</v>
      </c>
      <c r="W24" s="32">
        <v>762.5</v>
      </c>
      <c r="X24" s="31">
        <f t="shared" si="4"/>
        <v>909.81999999999994</v>
      </c>
      <c r="Y24" s="33">
        <f t="shared" si="5"/>
        <v>2390.1799999999998</v>
      </c>
      <c r="Z24" s="154"/>
    </row>
    <row r="25" spans="1:26" x14ac:dyDescent="0.25">
      <c r="A25" s="16">
        <f t="shared" si="6"/>
        <v>14</v>
      </c>
      <c r="B25" s="41">
        <v>990099292</v>
      </c>
      <c r="C25" s="18" t="s">
        <v>181</v>
      </c>
      <c r="D25" s="35" t="s">
        <v>5</v>
      </c>
      <c r="E25" s="20" t="s">
        <v>102</v>
      </c>
      <c r="F25" s="22">
        <v>1416279</v>
      </c>
      <c r="G25" s="22">
        <v>990099292</v>
      </c>
      <c r="H25" s="21">
        <v>2356823810116</v>
      </c>
      <c r="I25" s="21"/>
      <c r="J25" s="82"/>
      <c r="K25" s="22">
        <v>3287038912</v>
      </c>
      <c r="L25" s="23" t="s">
        <v>9</v>
      </c>
      <c r="M25" s="24">
        <v>43101</v>
      </c>
      <c r="N25" s="25">
        <f t="shared" si="1"/>
        <v>363</v>
      </c>
      <c r="O25" s="26">
        <v>75.64</v>
      </c>
      <c r="P25" s="20">
        <v>31</v>
      </c>
      <c r="Q25" s="27">
        <v>705.16</v>
      </c>
      <c r="R25" s="28">
        <f t="shared" si="0"/>
        <v>2344.84</v>
      </c>
      <c r="S25" s="29">
        <v>250</v>
      </c>
      <c r="T25" s="30">
        <f t="shared" si="2"/>
        <v>3300</v>
      </c>
      <c r="U25" s="31">
        <f t="shared" si="3"/>
        <v>147.32</v>
      </c>
      <c r="V25" s="32">
        <v>0</v>
      </c>
      <c r="W25" s="32">
        <v>0</v>
      </c>
      <c r="X25" s="31">
        <f t="shared" si="4"/>
        <v>147.32</v>
      </c>
      <c r="Y25" s="33">
        <f t="shared" si="5"/>
        <v>3152.68</v>
      </c>
      <c r="Z25" s="154"/>
    </row>
    <row r="26" spans="1:26" x14ac:dyDescent="0.25">
      <c r="A26" s="16">
        <f t="shared" si="6"/>
        <v>15</v>
      </c>
      <c r="B26" s="41">
        <v>9901451132</v>
      </c>
      <c r="C26" s="18" t="s">
        <v>176</v>
      </c>
      <c r="D26" s="18" t="s">
        <v>121</v>
      </c>
      <c r="E26" s="18" t="s">
        <v>87</v>
      </c>
      <c r="F26" s="164">
        <v>1416280</v>
      </c>
      <c r="G26" s="164">
        <v>9901451132</v>
      </c>
      <c r="H26" s="165">
        <v>3792849871219</v>
      </c>
      <c r="I26" s="165"/>
      <c r="J26" s="44"/>
      <c r="K26" s="164">
        <v>3137135329</v>
      </c>
      <c r="L26" s="42" t="s">
        <v>95</v>
      </c>
      <c r="M26" s="24">
        <v>43490</v>
      </c>
      <c r="N26" s="25">
        <f t="shared" si="1"/>
        <v>363</v>
      </c>
      <c r="O26" s="26">
        <v>75.64</v>
      </c>
      <c r="P26" s="20">
        <v>31</v>
      </c>
      <c r="Q26" s="27">
        <v>705.16</v>
      </c>
      <c r="R26" s="28">
        <f t="shared" si="0"/>
        <v>2344.84</v>
      </c>
      <c r="S26" s="29">
        <v>250</v>
      </c>
      <c r="T26" s="30">
        <f t="shared" si="2"/>
        <v>3300</v>
      </c>
      <c r="U26" s="31">
        <f t="shared" si="3"/>
        <v>147.32</v>
      </c>
      <c r="V26" s="32">
        <v>770.15</v>
      </c>
      <c r="W26" s="32">
        <v>0</v>
      </c>
      <c r="X26" s="31">
        <f t="shared" si="4"/>
        <v>917.47</v>
      </c>
      <c r="Y26" s="33">
        <f t="shared" si="5"/>
        <v>2382.5300000000002</v>
      </c>
      <c r="Z26" s="154"/>
    </row>
    <row r="27" spans="1:26" x14ac:dyDescent="0.25">
      <c r="A27" s="16">
        <f t="shared" si="6"/>
        <v>16</v>
      </c>
      <c r="B27" s="41">
        <v>9901349725</v>
      </c>
      <c r="C27" s="18" t="s">
        <v>182</v>
      </c>
      <c r="D27" s="156" t="s">
        <v>5</v>
      </c>
      <c r="E27" s="156" t="s">
        <v>102</v>
      </c>
      <c r="F27" s="166">
        <v>1416281</v>
      </c>
      <c r="G27" s="166">
        <v>9901349725</v>
      </c>
      <c r="H27" s="157">
        <v>2108883421709</v>
      </c>
      <c r="I27" s="157"/>
      <c r="J27" s="44"/>
      <c r="K27" s="164">
        <v>3607017078</v>
      </c>
      <c r="L27" s="23" t="s">
        <v>103</v>
      </c>
      <c r="M27" s="24">
        <v>43101</v>
      </c>
      <c r="N27" s="25">
        <f t="shared" si="1"/>
        <v>363</v>
      </c>
      <c r="O27" s="26">
        <v>75.64</v>
      </c>
      <c r="P27" s="20">
        <v>31</v>
      </c>
      <c r="Q27" s="27">
        <v>705.16</v>
      </c>
      <c r="R27" s="28">
        <f t="shared" si="0"/>
        <v>2344.84</v>
      </c>
      <c r="S27" s="29">
        <v>250</v>
      </c>
      <c r="T27" s="30">
        <f t="shared" si="2"/>
        <v>3300</v>
      </c>
      <c r="U27" s="31">
        <f t="shared" si="3"/>
        <v>147.32</v>
      </c>
      <c r="V27" s="32">
        <v>0</v>
      </c>
      <c r="W27" s="32">
        <v>0</v>
      </c>
      <c r="X27" s="31">
        <f t="shared" si="4"/>
        <v>147.32</v>
      </c>
      <c r="Y27" s="33">
        <f t="shared" si="5"/>
        <v>3152.68</v>
      </c>
      <c r="Z27" s="154"/>
    </row>
    <row r="28" spans="1:26" x14ac:dyDescent="0.25">
      <c r="A28" s="16">
        <f t="shared" si="6"/>
        <v>17</v>
      </c>
      <c r="B28" s="41">
        <v>9901545451</v>
      </c>
      <c r="C28" s="18" t="s">
        <v>186</v>
      </c>
      <c r="D28" s="156" t="s">
        <v>121</v>
      </c>
      <c r="E28" s="156" t="s">
        <v>102</v>
      </c>
      <c r="F28" s="166">
        <v>1416283</v>
      </c>
      <c r="G28" s="166">
        <v>9901545451</v>
      </c>
      <c r="H28" s="157">
        <v>2086196660101</v>
      </c>
      <c r="I28" s="167"/>
      <c r="J28" s="44"/>
      <c r="K28" s="164">
        <v>3742010862</v>
      </c>
      <c r="L28" s="23" t="s">
        <v>161</v>
      </c>
      <c r="M28" s="24">
        <v>44564</v>
      </c>
      <c r="N28" s="25">
        <f>29+28+30+30+31+30</f>
        <v>178</v>
      </c>
      <c r="O28" s="26">
        <v>75.64</v>
      </c>
      <c r="P28" s="20">
        <v>31</v>
      </c>
      <c r="Q28" s="27">
        <v>705.16</v>
      </c>
      <c r="R28" s="28">
        <f t="shared" si="0"/>
        <v>2344.84</v>
      </c>
      <c r="S28" s="29">
        <v>250</v>
      </c>
      <c r="T28" s="30">
        <f>SUM(Q28:S28)</f>
        <v>3300</v>
      </c>
      <c r="U28" s="31">
        <f t="shared" si="3"/>
        <v>147.32</v>
      </c>
      <c r="V28" s="32">
        <v>0</v>
      </c>
      <c r="W28" s="32">
        <v>0</v>
      </c>
      <c r="X28" s="31">
        <f t="shared" si="4"/>
        <v>147.32</v>
      </c>
      <c r="Y28" s="33">
        <f t="shared" si="5"/>
        <v>3152.68</v>
      </c>
      <c r="Z28" s="154"/>
    </row>
    <row r="29" spans="1:26" x14ac:dyDescent="0.25">
      <c r="A29" s="16">
        <f t="shared" si="6"/>
        <v>18</v>
      </c>
      <c r="B29" s="41">
        <v>9901451146</v>
      </c>
      <c r="C29" s="18" t="s">
        <v>187</v>
      </c>
      <c r="D29" s="156" t="s">
        <v>5</v>
      </c>
      <c r="E29" s="156" t="s">
        <v>81</v>
      </c>
      <c r="F29" s="166">
        <v>1416284</v>
      </c>
      <c r="G29" s="166">
        <v>9901451146</v>
      </c>
      <c r="H29" s="157">
        <v>1874755201805</v>
      </c>
      <c r="I29" s="157"/>
      <c r="J29" s="44"/>
      <c r="K29" s="164">
        <v>3759041939</v>
      </c>
      <c r="L29" s="43" t="s">
        <v>104</v>
      </c>
      <c r="M29" s="24">
        <v>43301</v>
      </c>
      <c r="N29" s="25">
        <f t="shared" si="1"/>
        <v>363</v>
      </c>
      <c r="O29" s="26">
        <v>75.64</v>
      </c>
      <c r="P29" s="20">
        <v>31</v>
      </c>
      <c r="Q29" s="27">
        <v>705.16</v>
      </c>
      <c r="R29" s="28">
        <f t="shared" si="0"/>
        <v>2344.84</v>
      </c>
      <c r="S29" s="29">
        <v>250</v>
      </c>
      <c r="T29" s="30">
        <f t="shared" si="2"/>
        <v>3300</v>
      </c>
      <c r="U29" s="31">
        <f t="shared" si="3"/>
        <v>147.32</v>
      </c>
      <c r="V29" s="32">
        <v>611.41</v>
      </c>
      <c r="W29" s="32">
        <v>0</v>
      </c>
      <c r="X29" s="31">
        <f t="shared" si="4"/>
        <v>758.73</v>
      </c>
      <c r="Y29" s="33">
        <f t="shared" si="5"/>
        <v>2541.27</v>
      </c>
      <c r="Z29" s="154"/>
    </row>
    <row r="30" spans="1:26" s="6" customFormat="1" x14ac:dyDescent="0.25">
      <c r="A30" s="16">
        <f t="shared" si="6"/>
        <v>19</v>
      </c>
      <c r="B30" s="41">
        <v>9901531023</v>
      </c>
      <c r="C30" s="18" t="s">
        <v>172</v>
      </c>
      <c r="D30" s="156" t="s">
        <v>5</v>
      </c>
      <c r="E30" s="18" t="s">
        <v>160</v>
      </c>
      <c r="F30" s="164">
        <v>1416285</v>
      </c>
      <c r="G30" s="164">
        <v>9901531023</v>
      </c>
      <c r="H30" s="165">
        <v>2333490810613</v>
      </c>
      <c r="I30" s="165"/>
      <c r="J30" s="44"/>
      <c r="K30" s="164">
        <v>3733046116</v>
      </c>
      <c r="L30" s="42" t="s">
        <v>151</v>
      </c>
      <c r="M30" s="44">
        <v>43490</v>
      </c>
      <c r="N30" s="25">
        <f t="shared" si="1"/>
        <v>363</v>
      </c>
      <c r="O30" s="45">
        <v>75.64</v>
      </c>
      <c r="P30" s="20">
        <v>31</v>
      </c>
      <c r="Q30" s="27">
        <v>705.16</v>
      </c>
      <c r="R30" s="28">
        <f t="shared" si="0"/>
        <v>2344.84</v>
      </c>
      <c r="S30" s="29">
        <v>250</v>
      </c>
      <c r="T30" s="30">
        <f t="shared" si="2"/>
        <v>3300</v>
      </c>
      <c r="U30" s="31">
        <f t="shared" si="3"/>
        <v>147.32</v>
      </c>
      <c r="V30" s="32">
        <v>0</v>
      </c>
      <c r="W30" s="32">
        <v>0</v>
      </c>
      <c r="X30" s="31">
        <f t="shared" si="4"/>
        <v>147.32</v>
      </c>
      <c r="Y30" s="33">
        <f t="shared" si="5"/>
        <v>3152.68</v>
      </c>
      <c r="Z30" s="154"/>
    </row>
    <row r="31" spans="1:26" s="6" customFormat="1" x14ac:dyDescent="0.25">
      <c r="A31" s="16">
        <f t="shared" si="6"/>
        <v>20</v>
      </c>
      <c r="B31" s="41">
        <v>9901531048</v>
      </c>
      <c r="C31" s="18" t="s">
        <v>173</v>
      </c>
      <c r="D31" s="156" t="s">
        <v>5</v>
      </c>
      <c r="E31" s="156" t="s">
        <v>85</v>
      </c>
      <c r="F31" s="166">
        <v>1416286</v>
      </c>
      <c r="G31" s="166">
        <v>9901531048</v>
      </c>
      <c r="H31" s="157">
        <v>1594497310115</v>
      </c>
      <c r="I31" s="157"/>
      <c r="J31" s="44"/>
      <c r="K31" s="164">
        <v>3424062344</v>
      </c>
      <c r="L31" s="23" t="s">
        <v>152</v>
      </c>
      <c r="M31" s="24">
        <v>44621</v>
      </c>
      <c r="N31" s="25">
        <f>365-31-28</f>
        <v>306</v>
      </c>
      <c r="O31" s="26">
        <v>75.64</v>
      </c>
      <c r="P31" s="20">
        <v>31</v>
      </c>
      <c r="Q31" s="27">
        <v>705.16</v>
      </c>
      <c r="R31" s="28">
        <f t="shared" si="0"/>
        <v>2344.84</v>
      </c>
      <c r="S31" s="29">
        <v>250</v>
      </c>
      <c r="T31" s="30">
        <f t="shared" si="2"/>
        <v>3300</v>
      </c>
      <c r="U31" s="31">
        <f t="shared" si="3"/>
        <v>147.32</v>
      </c>
      <c r="V31" s="32">
        <v>0</v>
      </c>
      <c r="W31" s="32">
        <v>0</v>
      </c>
      <c r="X31" s="31">
        <f t="shared" si="4"/>
        <v>147.32</v>
      </c>
      <c r="Y31" s="33">
        <f t="shared" si="5"/>
        <v>3152.68</v>
      </c>
      <c r="Z31" s="154"/>
    </row>
    <row r="32" spans="1:26" s="6" customFormat="1" x14ac:dyDescent="0.25">
      <c r="A32" s="16">
        <f t="shared" si="6"/>
        <v>21</v>
      </c>
      <c r="B32" s="41">
        <v>9901531086</v>
      </c>
      <c r="C32" s="18" t="s">
        <v>174</v>
      </c>
      <c r="D32" s="156" t="s">
        <v>5</v>
      </c>
      <c r="E32" s="156" t="s">
        <v>85</v>
      </c>
      <c r="F32" s="166">
        <v>1416278</v>
      </c>
      <c r="G32" s="166">
        <v>9901531086</v>
      </c>
      <c r="H32" s="157">
        <v>2438891350115</v>
      </c>
      <c r="I32" s="157"/>
      <c r="J32" s="44"/>
      <c r="K32" s="164">
        <v>3137148598</v>
      </c>
      <c r="L32" s="23" t="s">
        <v>277</v>
      </c>
      <c r="M32" s="24">
        <v>44564</v>
      </c>
      <c r="N32" s="25">
        <f t="shared" si="1"/>
        <v>363</v>
      </c>
      <c r="O32" s="26">
        <v>75.64</v>
      </c>
      <c r="P32" s="20">
        <v>31</v>
      </c>
      <c r="Q32" s="27">
        <v>705.16</v>
      </c>
      <c r="R32" s="28">
        <f t="shared" si="0"/>
        <v>2344.84</v>
      </c>
      <c r="S32" s="29">
        <v>250</v>
      </c>
      <c r="T32" s="30">
        <f t="shared" si="2"/>
        <v>3300</v>
      </c>
      <c r="U32" s="31">
        <f t="shared" si="3"/>
        <v>147.32</v>
      </c>
      <c r="V32" s="32">
        <v>0</v>
      </c>
      <c r="W32" s="32">
        <v>0</v>
      </c>
      <c r="X32" s="31">
        <f>U32+V32+W32</f>
        <v>147.32</v>
      </c>
      <c r="Y32" s="33">
        <f>ROUND(T32-X32,2)</f>
        <v>3152.68</v>
      </c>
      <c r="Z32" s="154"/>
    </row>
    <row r="33" spans="1:26" s="6" customFormat="1" ht="15.75" thickBot="1" x14ac:dyDescent="0.3">
      <c r="A33" s="16">
        <f t="shared" si="6"/>
        <v>22</v>
      </c>
      <c r="B33" s="168">
        <v>9901521388</v>
      </c>
      <c r="C33" s="68" t="s">
        <v>281</v>
      </c>
      <c r="D33" s="177" t="s">
        <v>279</v>
      </c>
      <c r="E33" s="169" t="s">
        <v>81</v>
      </c>
      <c r="F33" s="170">
        <v>1416287</v>
      </c>
      <c r="G33" s="170">
        <v>9901560276</v>
      </c>
      <c r="H33" s="171">
        <v>3012430500101</v>
      </c>
      <c r="I33" s="172"/>
      <c r="J33" s="161"/>
      <c r="K33" s="173"/>
      <c r="L33" s="174" t="s">
        <v>280</v>
      </c>
      <c r="M33" s="145">
        <v>44718</v>
      </c>
      <c r="N33" s="146">
        <v>25</v>
      </c>
      <c r="O33" s="144">
        <v>71.400000000000006</v>
      </c>
      <c r="P33" s="131">
        <v>31</v>
      </c>
      <c r="Q33" s="132">
        <v>836.6</v>
      </c>
      <c r="R33" s="133">
        <f>O33*P33</f>
        <v>2213.4</v>
      </c>
      <c r="S33" s="134">
        <v>250</v>
      </c>
      <c r="T33" s="135">
        <f>Q33+R33+S33+'[1]NOMINA 031'!$Q$1</f>
        <v>3300</v>
      </c>
      <c r="U33" s="31">
        <f t="shared" si="3"/>
        <v>147.32</v>
      </c>
      <c r="V33" s="147">
        <v>0</v>
      </c>
      <c r="W33" s="147">
        <v>0</v>
      </c>
      <c r="X33" s="136">
        <f>U33+V33+W33</f>
        <v>147.32</v>
      </c>
      <c r="Y33" s="137">
        <f>ROUND(T33-X33,2)</f>
        <v>3152.68</v>
      </c>
      <c r="Z33" s="154"/>
    </row>
    <row r="34" spans="1:26" ht="15.75" thickBot="1" x14ac:dyDescent="0.3">
      <c r="A34" s="247" t="s">
        <v>94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9"/>
      <c r="Q34" s="138">
        <f>SUM(Q12:Q33)</f>
        <v>16827.919999999998</v>
      </c>
      <c r="R34" s="138">
        <f t="shared" ref="R34:T34" si="7">SUM(R12:R33)</f>
        <v>50272.07999999998</v>
      </c>
      <c r="S34" s="139">
        <f t="shared" si="7"/>
        <v>5500</v>
      </c>
      <c r="T34" s="139">
        <f t="shared" si="7"/>
        <v>72600</v>
      </c>
      <c r="U34" s="139">
        <f>SUM(U12:U33)</f>
        <v>3241.0400000000009</v>
      </c>
      <c r="V34" s="139">
        <f t="shared" ref="V34:Y34" si="8">SUM(V12:V33)</f>
        <v>3353.62</v>
      </c>
      <c r="W34" s="139">
        <f t="shared" si="8"/>
        <v>2274.6999999999998</v>
      </c>
      <c r="X34" s="139">
        <f t="shared" si="8"/>
        <v>8869.3599999999988</v>
      </c>
      <c r="Y34" s="139">
        <f t="shared" si="8"/>
        <v>63730.64</v>
      </c>
      <c r="Z34" s="154"/>
    </row>
    <row r="35" spans="1:26" ht="1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83"/>
      <c r="K35" s="46"/>
      <c r="L35" s="46"/>
      <c r="M35" s="46"/>
      <c r="N35" s="46"/>
      <c r="O35" s="46"/>
      <c r="P35" s="46"/>
      <c r="Q35" s="46"/>
      <c r="R35" s="50"/>
      <c r="S35" s="51"/>
      <c r="T35" s="51"/>
      <c r="U35" s="51"/>
      <c r="V35" s="51"/>
      <c r="W35" s="51"/>
      <c r="X35" s="51"/>
      <c r="Y35" s="51"/>
      <c r="Z35" s="154"/>
    </row>
    <row r="36" spans="1:26" ht="1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83"/>
      <c r="K36" s="46"/>
      <c r="L36" s="46"/>
      <c r="M36" s="46"/>
      <c r="N36" s="46"/>
      <c r="O36" s="46"/>
      <c r="P36" s="46"/>
      <c r="Q36" s="46"/>
      <c r="R36" s="50"/>
      <c r="S36" s="51"/>
      <c r="T36" s="51"/>
      <c r="U36" s="51"/>
      <c r="V36" s="51"/>
      <c r="W36" s="51"/>
      <c r="X36" s="51"/>
      <c r="Y36" s="51"/>
      <c r="Z36" s="154"/>
    </row>
    <row r="37" spans="1:26" ht="1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83"/>
      <c r="K37" s="46"/>
      <c r="L37" s="46"/>
      <c r="M37" s="46"/>
      <c r="N37" s="46"/>
      <c r="O37" s="46"/>
      <c r="P37" s="46"/>
      <c r="Q37" s="46"/>
      <c r="R37" s="50"/>
      <c r="S37" s="51"/>
      <c r="T37" s="51"/>
      <c r="U37" s="51"/>
      <c r="V37" s="51"/>
      <c r="W37" s="51"/>
      <c r="X37" s="51"/>
      <c r="Y37" s="51"/>
      <c r="Z37" s="154"/>
    </row>
    <row r="38" spans="1:26" ht="1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83"/>
      <c r="K38" s="46"/>
      <c r="L38" s="46"/>
      <c r="M38" s="46"/>
      <c r="N38" s="46"/>
      <c r="O38" s="46"/>
      <c r="P38" s="46"/>
      <c r="Q38" s="46"/>
      <c r="R38" s="50"/>
      <c r="S38" s="51"/>
      <c r="T38" s="51"/>
      <c r="U38" s="51"/>
      <c r="V38" s="51"/>
      <c r="W38" s="51"/>
      <c r="X38" s="51"/>
      <c r="Y38" s="51"/>
      <c r="Z38" s="154"/>
    </row>
    <row r="39" spans="1:26" ht="15.75" thickBot="1" x14ac:dyDescent="0.3">
      <c r="A39" s="255" t="s">
        <v>122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154"/>
    </row>
    <row r="40" spans="1:26" ht="15" customHeight="1" thickBot="1" x14ac:dyDescent="0.3">
      <c r="A40" s="204" t="s">
        <v>78</v>
      </c>
      <c r="B40" s="204" t="s">
        <v>163</v>
      </c>
      <c r="C40" s="204" t="s">
        <v>164</v>
      </c>
      <c r="D40" s="204" t="s">
        <v>77</v>
      </c>
      <c r="E40" s="204" t="s">
        <v>120</v>
      </c>
      <c r="F40" s="225" t="s">
        <v>285</v>
      </c>
      <c r="G40" s="228" t="s">
        <v>286</v>
      </c>
      <c r="H40" s="228" t="s">
        <v>287</v>
      </c>
      <c r="I40" s="228" t="s">
        <v>288</v>
      </c>
      <c r="J40" s="273" t="s">
        <v>289</v>
      </c>
      <c r="K40" s="235" t="s">
        <v>290</v>
      </c>
      <c r="L40" s="204" t="s">
        <v>76</v>
      </c>
      <c r="M40" s="238" t="s">
        <v>129</v>
      </c>
      <c r="N40" s="278" t="s">
        <v>292</v>
      </c>
      <c r="O40" s="207" t="s">
        <v>80</v>
      </c>
      <c r="P40" s="212" t="s">
        <v>88</v>
      </c>
      <c r="Q40" s="212" t="s">
        <v>92</v>
      </c>
      <c r="R40" s="210" t="s">
        <v>93</v>
      </c>
      <c r="S40" s="212" t="s">
        <v>89</v>
      </c>
      <c r="T40" s="241" t="s">
        <v>112</v>
      </c>
      <c r="U40" s="259" t="s">
        <v>113</v>
      </c>
      <c r="V40" s="260"/>
      <c r="W40" s="261"/>
      <c r="X40" s="216" t="s">
        <v>116</v>
      </c>
      <c r="Y40" s="204" t="s">
        <v>117</v>
      </c>
      <c r="Z40" s="154"/>
    </row>
    <row r="41" spans="1:26" ht="16.5" customHeight="1" thickBot="1" x14ac:dyDescent="0.3">
      <c r="A41" s="205"/>
      <c r="B41" s="205"/>
      <c r="C41" s="205"/>
      <c r="D41" s="205"/>
      <c r="E41" s="205"/>
      <c r="F41" s="226"/>
      <c r="G41" s="229"/>
      <c r="H41" s="229"/>
      <c r="I41" s="229"/>
      <c r="J41" s="251"/>
      <c r="K41" s="236"/>
      <c r="L41" s="205"/>
      <c r="M41" s="239"/>
      <c r="N41" s="279"/>
      <c r="O41" s="208"/>
      <c r="P41" s="213"/>
      <c r="Q41" s="214"/>
      <c r="R41" s="277"/>
      <c r="S41" s="285"/>
      <c r="T41" s="242"/>
      <c r="U41" s="110">
        <v>201</v>
      </c>
      <c r="V41" s="110">
        <v>102</v>
      </c>
      <c r="W41" s="111" t="s">
        <v>139</v>
      </c>
      <c r="X41" s="217"/>
      <c r="Y41" s="205"/>
      <c r="Z41" s="154"/>
    </row>
    <row r="42" spans="1:26" ht="57" customHeight="1" thickBot="1" x14ac:dyDescent="0.3">
      <c r="A42" s="206"/>
      <c r="B42" s="206"/>
      <c r="C42" s="206"/>
      <c r="D42" s="206"/>
      <c r="E42" s="206"/>
      <c r="F42" s="227"/>
      <c r="G42" s="230"/>
      <c r="H42" s="230"/>
      <c r="I42" s="230"/>
      <c r="J42" s="274"/>
      <c r="K42" s="237"/>
      <c r="L42" s="206"/>
      <c r="M42" s="240"/>
      <c r="N42" s="280"/>
      <c r="O42" s="209"/>
      <c r="P42" s="214"/>
      <c r="Q42" s="121" t="s">
        <v>140</v>
      </c>
      <c r="R42" s="108" t="s">
        <v>90</v>
      </c>
      <c r="S42" s="120" t="s">
        <v>79</v>
      </c>
      <c r="T42" s="243"/>
      <c r="U42" s="113" t="s">
        <v>114</v>
      </c>
      <c r="V42" s="113" t="s">
        <v>148</v>
      </c>
      <c r="W42" s="113" t="s">
        <v>115</v>
      </c>
      <c r="X42" s="218"/>
      <c r="Y42" s="206"/>
      <c r="Z42" s="154"/>
    </row>
    <row r="43" spans="1:26" x14ac:dyDescent="0.25">
      <c r="A43" s="89">
        <f>(A33+1)</f>
        <v>23</v>
      </c>
      <c r="B43" s="90">
        <v>9901434004</v>
      </c>
      <c r="C43" s="92" t="s">
        <v>183</v>
      </c>
      <c r="D43" s="114" t="s">
        <v>10</v>
      </c>
      <c r="E43" s="115" t="s">
        <v>153</v>
      </c>
      <c r="F43" s="115">
        <v>1416288</v>
      </c>
      <c r="G43" s="115">
        <v>9901434004</v>
      </c>
      <c r="H43" s="116">
        <v>1818242050101</v>
      </c>
      <c r="I43" s="115"/>
      <c r="J43" s="117"/>
      <c r="K43" s="115">
        <v>3216004486</v>
      </c>
      <c r="L43" s="96" t="s">
        <v>18</v>
      </c>
      <c r="M43" s="118" t="s">
        <v>283</v>
      </c>
      <c r="N43" s="118" t="s">
        <v>284</v>
      </c>
      <c r="O43" s="119">
        <v>71.400000000000006</v>
      </c>
      <c r="P43" s="92">
        <v>31</v>
      </c>
      <c r="Q43" s="100">
        <v>836.6</v>
      </c>
      <c r="R43" s="101">
        <f t="shared" ref="R43:R73" si="9">+O43*P43</f>
        <v>2213.4</v>
      </c>
      <c r="S43" s="102">
        <v>250</v>
      </c>
      <c r="T43" s="103">
        <f>Q43+R43+S43</f>
        <v>3300</v>
      </c>
      <c r="U43" s="104">
        <f t="shared" ref="U43:U96" si="10">ROUND((Q43+R43)*4.83%,2)</f>
        <v>147.32</v>
      </c>
      <c r="V43" s="104">
        <v>0</v>
      </c>
      <c r="W43" s="104">
        <v>0</v>
      </c>
      <c r="X43" s="104">
        <f t="shared" ref="X43:X73" si="11">ROUND(SUM(U43:W43),2)</f>
        <v>147.32</v>
      </c>
      <c r="Y43" s="106">
        <f t="shared" ref="Y43:Y73" si="12">ROUND(T43-X43,2)</f>
        <v>3152.68</v>
      </c>
      <c r="Z43" s="154"/>
    </row>
    <row r="44" spans="1:26" x14ac:dyDescent="0.25">
      <c r="A44" s="16">
        <f>(A43)+1</f>
        <v>24</v>
      </c>
      <c r="B44" s="17">
        <v>990099342</v>
      </c>
      <c r="C44" s="20" t="s">
        <v>184</v>
      </c>
      <c r="D44" s="52" t="s">
        <v>10</v>
      </c>
      <c r="E44" s="35" t="s">
        <v>153</v>
      </c>
      <c r="F44" s="35">
        <v>1416292</v>
      </c>
      <c r="G44" s="35">
        <v>990099342</v>
      </c>
      <c r="H44" s="37">
        <v>2354009980502</v>
      </c>
      <c r="I44" s="35"/>
      <c r="J44" s="84"/>
      <c r="K44" s="35">
        <v>3287036510</v>
      </c>
      <c r="L44" s="40" t="s">
        <v>21</v>
      </c>
      <c r="M44" s="24">
        <v>43101</v>
      </c>
      <c r="N44" s="34" t="s">
        <v>284</v>
      </c>
      <c r="O44" s="26">
        <v>71.400000000000006</v>
      </c>
      <c r="P44" s="20">
        <v>31</v>
      </c>
      <c r="Q44" s="27">
        <v>836.6</v>
      </c>
      <c r="R44" s="28">
        <f t="shared" si="9"/>
        <v>2213.4</v>
      </c>
      <c r="S44" s="29">
        <v>250</v>
      </c>
      <c r="T44" s="30">
        <f t="shared" ref="T44:T96" si="13">Q44+R44+S44</f>
        <v>3300</v>
      </c>
      <c r="U44" s="31">
        <f t="shared" si="10"/>
        <v>147.32</v>
      </c>
      <c r="V44" s="31">
        <v>0</v>
      </c>
      <c r="W44" s="53">
        <v>351.72</v>
      </c>
      <c r="X44" s="31">
        <f t="shared" si="11"/>
        <v>499.04</v>
      </c>
      <c r="Y44" s="33">
        <f t="shared" si="12"/>
        <v>2800.96</v>
      </c>
      <c r="Z44" s="154"/>
    </row>
    <row r="45" spans="1:26" x14ac:dyDescent="0.25">
      <c r="A45" s="16">
        <f t="shared" ref="A45:A96" si="14">(A44)+1</f>
        <v>25</v>
      </c>
      <c r="B45" s="17">
        <v>990099324</v>
      </c>
      <c r="C45" s="20" t="s">
        <v>185</v>
      </c>
      <c r="D45" s="52" t="s">
        <v>10</v>
      </c>
      <c r="E45" s="35" t="s">
        <v>153</v>
      </c>
      <c r="F45" s="35">
        <v>1416293</v>
      </c>
      <c r="G45" s="35">
        <v>990099324</v>
      </c>
      <c r="H45" s="37">
        <v>1792429540117</v>
      </c>
      <c r="I45" s="35"/>
      <c r="J45" s="84"/>
      <c r="K45" s="35">
        <v>3229011973</v>
      </c>
      <c r="L45" s="43" t="s">
        <v>61</v>
      </c>
      <c r="M45" s="24">
        <v>42370</v>
      </c>
      <c r="N45" s="34" t="s">
        <v>284</v>
      </c>
      <c r="O45" s="26">
        <v>71.400000000000006</v>
      </c>
      <c r="P45" s="20">
        <v>31</v>
      </c>
      <c r="Q45" s="27">
        <v>836.6</v>
      </c>
      <c r="R45" s="28">
        <f t="shared" si="9"/>
        <v>2213.4</v>
      </c>
      <c r="S45" s="29">
        <v>250</v>
      </c>
      <c r="T45" s="30">
        <f t="shared" si="13"/>
        <v>3300</v>
      </c>
      <c r="U45" s="31">
        <f t="shared" si="10"/>
        <v>147.32</v>
      </c>
      <c r="V45" s="31">
        <v>0</v>
      </c>
      <c r="W45" s="31">
        <v>0</v>
      </c>
      <c r="X45" s="31">
        <f t="shared" si="11"/>
        <v>147.32</v>
      </c>
      <c r="Y45" s="33">
        <f t="shared" si="12"/>
        <v>3152.68</v>
      </c>
      <c r="Z45" s="154"/>
    </row>
    <row r="46" spans="1:26" ht="17.25" customHeight="1" x14ac:dyDescent="0.25">
      <c r="A46" s="16">
        <f t="shared" si="14"/>
        <v>26</v>
      </c>
      <c r="B46" s="17">
        <v>9901434000</v>
      </c>
      <c r="C46" s="20" t="s">
        <v>188</v>
      </c>
      <c r="D46" s="52" t="s">
        <v>10</v>
      </c>
      <c r="E46" s="35" t="s">
        <v>84</v>
      </c>
      <c r="F46" s="35">
        <v>1416289</v>
      </c>
      <c r="G46" s="35">
        <v>9901434000</v>
      </c>
      <c r="H46" s="37">
        <v>2239122551220</v>
      </c>
      <c r="I46" s="35"/>
      <c r="J46" s="84"/>
      <c r="K46" s="35">
        <v>3216004367</v>
      </c>
      <c r="L46" s="23" t="s">
        <v>14</v>
      </c>
      <c r="M46" s="24">
        <v>39084</v>
      </c>
      <c r="N46" s="34" t="s">
        <v>284</v>
      </c>
      <c r="O46" s="26">
        <v>71.400000000000006</v>
      </c>
      <c r="P46" s="20">
        <v>31</v>
      </c>
      <c r="Q46" s="27">
        <v>836.6</v>
      </c>
      <c r="R46" s="28">
        <f t="shared" si="9"/>
        <v>2213.4</v>
      </c>
      <c r="S46" s="29">
        <v>250</v>
      </c>
      <c r="T46" s="30">
        <f t="shared" si="13"/>
        <v>3300</v>
      </c>
      <c r="U46" s="31">
        <f t="shared" si="10"/>
        <v>147.32</v>
      </c>
      <c r="V46" s="31">
        <v>0</v>
      </c>
      <c r="W46" s="31">
        <v>0</v>
      </c>
      <c r="X46" s="31">
        <f t="shared" si="11"/>
        <v>147.32</v>
      </c>
      <c r="Y46" s="33">
        <f t="shared" si="12"/>
        <v>3152.68</v>
      </c>
      <c r="Z46" s="154"/>
    </row>
    <row r="47" spans="1:26" s="6" customFormat="1" x14ac:dyDescent="0.25">
      <c r="A47" s="16">
        <f t="shared" si="14"/>
        <v>27</v>
      </c>
      <c r="B47" s="17">
        <v>990099337</v>
      </c>
      <c r="C47" s="20" t="s">
        <v>189</v>
      </c>
      <c r="D47" s="52" t="s">
        <v>10</v>
      </c>
      <c r="E47" s="35" t="s">
        <v>82</v>
      </c>
      <c r="F47" s="35">
        <v>1416290</v>
      </c>
      <c r="G47" s="35">
        <v>990099337</v>
      </c>
      <c r="H47" s="37">
        <v>1632375140501</v>
      </c>
      <c r="I47" s="35"/>
      <c r="J47" s="84"/>
      <c r="K47" s="35">
        <v>3216008208</v>
      </c>
      <c r="L47" s="23" t="s">
        <v>11</v>
      </c>
      <c r="M47" s="24">
        <v>43101</v>
      </c>
      <c r="N47" s="34" t="s">
        <v>284</v>
      </c>
      <c r="O47" s="26">
        <v>71.400000000000006</v>
      </c>
      <c r="P47" s="20">
        <v>31</v>
      </c>
      <c r="Q47" s="27">
        <v>836.6</v>
      </c>
      <c r="R47" s="28">
        <f t="shared" si="9"/>
        <v>2213.4</v>
      </c>
      <c r="S47" s="29">
        <v>250</v>
      </c>
      <c r="T47" s="30">
        <f t="shared" si="13"/>
        <v>3300</v>
      </c>
      <c r="U47" s="31">
        <f t="shared" si="10"/>
        <v>147.32</v>
      </c>
      <c r="V47" s="31">
        <v>518.28</v>
      </c>
      <c r="W47" s="31">
        <v>0</v>
      </c>
      <c r="X47" s="31">
        <f t="shared" si="11"/>
        <v>665.6</v>
      </c>
      <c r="Y47" s="33">
        <f t="shared" si="12"/>
        <v>2634.4</v>
      </c>
      <c r="Z47" s="154"/>
    </row>
    <row r="48" spans="1:26" x14ac:dyDescent="0.25">
      <c r="A48" s="16">
        <f t="shared" si="14"/>
        <v>28</v>
      </c>
      <c r="B48" s="17">
        <v>9901433999</v>
      </c>
      <c r="C48" s="20" t="s">
        <v>190</v>
      </c>
      <c r="D48" s="52" t="s">
        <v>10</v>
      </c>
      <c r="E48" s="35" t="s">
        <v>82</v>
      </c>
      <c r="F48" s="35">
        <v>1416291</v>
      </c>
      <c r="G48" s="35">
        <v>9901433999</v>
      </c>
      <c r="H48" s="37">
        <v>2322327921220</v>
      </c>
      <c r="I48" s="35"/>
      <c r="J48" s="84"/>
      <c r="K48" s="35">
        <v>3661022607</v>
      </c>
      <c r="L48" s="23" t="s">
        <v>12</v>
      </c>
      <c r="M48" s="54">
        <v>38718</v>
      </c>
      <c r="N48" s="34" t="s">
        <v>284</v>
      </c>
      <c r="O48" s="26">
        <v>71.400000000000006</v>
      </c>
      <c r="P48" s="20">
        <v>31</v>
      </c>
      <c r="Q48" s="27">
        <v>836.6</v>
      </c>
      <c r="R48" s="28">
        <f t="shared" si="9"/>
        <v>2213.4</v>
      </c>
      <c r="S48" s="29">
        <v>250</v>
      </c>
      <c r="T48" s="30">
        <f t="shared" si="13"/>
        <v>3300</v>
      </c>
      <c r="U48" s="31">
        <f t="shared" si="10"/>
        <v>147.32</v>
      </c>
      <c r="V48" s="31">
        <v>0</v>
      </c>
      <c r="W48" s="31">
        <v>0</v>
      </c>
      <c r="X48" s="31">
        <f t="shared" si="11"/>
        <v>147.32</v>
      </c>
      <c r="Y48" s="33">
        <f t="shared" si="12"/>
        <v>3152.68</v>
      </c>
      <c r="Z48" s="154"/>
    </row>
    <row r="49" spans="1:26" x14ac:dyDescent="0.25">
      <c r="A49" s="16">
        <f t="shared" si="14"/>
        <v>29</v>
      </c>
      <c r="B49" s="17">
        <v>9901106084</v>
      </c>
      <c r="C49" s="20" t="s">
        <v>191</v>
      </c>
      <c r="D49" s="52" t="s">
        <v>10</v>
      </c>
      <c r="E49" s="35" t="s">
        <v>82</v>
      </c>
      <c r="F49" s="35">
        <v>1416296</v>
      </c>
      <c r="G49" s="35">
        <v>9901106084</v>
      </c>
      <c r="H49" s="37">
        <v>1654571550115</v>
      </c>
      <c r="I49" s="35"/>
      <c r="J49" s="84"/>
      <c r="K49" s="35">
        <v>3532007563</v>
      </c>
      <c r="L49" s="23" t="s">
        <v>98</v>
      </c>
      <c r="M49" s="54">
        <v>41184</v>
      </c>
      <c r="N49" s="34" t="s">
        <v>284</v>
      </c>
      <c r="O49" s="26">
        <v>71.400000000000006</v>
      </c>
      <c r="P49" s="20">
        <v>31</v>
      </c>
      <c r="Q49" s="27">
        <v>836.6</v>
      </c>
      <c r="R49" s="28">
        <f t="shared" si="9"/>
        <v>2213.4</v>
      </c>
      <c r="S49" s="29">
        <v>250</v>
      </c>
      <c r="T49" s="30">
        <f t="shared" si="13"/>
        <v>3300</v>
      </c>
      <c r="U49" s="31">
        <f t="shared" si="10"/>
        <v>147.32</v>
      </c>
      <c r="V49" s="31">
        <v>0</v>
      </c>
      <c r="W49" s="31">
        <v>0</v>
      </c>
      <c r="X49" s="31">
        <f t="shared" si="11"/>
        <v>147.32</v>
      </c>
      <c r="Y49" s="33">
        <f t="shared" si="12"/>
        <v>3152.68</v>
      </c>
      <c r="Z49" s="154"/>
    </row>
    <row r="50" spans="1:26" x14ac:dyDescent="0.25">
      <c r="A50" s="16">
        <f t="shared" si="14"/>
        <v>30</v>
      </c>
      <c r="B50" s="17">
        <v>9901347851</v>
      </c>
      <c r="C50" s="20" t="s">
        <v>192</v>
      </c>
      <c r="D50" s="52" t="s">
        <v>10</v>
      </c>
      <c r="E50" s="35" t="s">
        <v>82</v>
      </c>
      <c r="F50" s="35">
        <v>1416297</v>
      </c>
      <c r="G50" s="35">
        <v>9901347851</v>
      </c>
      <c r="H50" s="37">
        <v>1964279831411</v>
      </c>
      <c r="I50" s="35"/>
      <c r="J50" s="84"/>
      <c r="K50" s="35">
        <v>3216034565</v>
      </c>
      <c r="L50" s="40" t="s">
        <v>13</v>
      </c>
      <c r="M50" s="24">
        <v>43101</v>
      </c>
      <c r="N50" s="34" t="s">
        <v>284</v>
      </c>
      <c r="O50" s="26">
        <v>71.400000000000006</v>
      </c>
      <c r="P50" s="20">
        <v>31</v>
      </c>
      <c r="Q50" s="27">
        <v>836.6</v>
      </c>
      <c r="R50" s="28">
        <f t="shared" si="9"/>
        <v>2213.4</v>
      </c>
      <c r="S50" s="29">
        <v>250</v>
      </c>
      <c r="T50" s="30">
        <f t="shared" si="13"/>
        <v>3300</v>
      </c>
      <c r="U50" s="31">
        <f t="shared" si="10"/>
        <v>147.32</v>
      </c>
      <c r="V50" s="31">
        <v>0</v>
      </c>
      <c r="W50" s="31">
        <v>0</v>
      </c>
      <c r="X50" s="31">
        <f t="shared" si="11"/>
        <v>147.32</v>
      </c>
      <c r="Y50" s="33">
        <f t="shared" si="12"/>
        <v>3152.68</v>
      </c>
      <c r="Z50" s="154"/>
    </row>
    <row r="51" spans="1:26" x14ac:dyDescent="0.25">
      <c r="A51" s="16">
        <f t="shared" si="14"/>
        <v>31</v>
      </c>
      <c r="B51" s="17">
        <v>9901358809</v>
      </c>
      <c r="C51" s="20" t="s">
        <v>193</v>
      </c>
      <c r="D51" s="52" t="s">
        <v>10</v>
      </c>
      <c r="E51" s="35" t="s">
        <v>82</v>
      </c>
      <c r="F51" s="35">
        <v>1416299</v>
      </c>
      <c r="G51" s="35">
        <v>9901358809</v>
      </c>
      <c r="H51" s="37">
        <v>2885586180917</v>
      </c>
      <c r="I51" s="35"/>
      <c r="J51" s="84"/>
      <c r="K51" s="35">
        <v>3393002889</v>
      </c>
      <c r="L51" s="40" t="s">
        <v>106</v>
      </c>
      <c r="M51" s="24">
        <v>43101</v>
      </c>
      <c r="N51" s="34" t="s">
        <v>284</v>
      </c>
      <c r="O51" s="26">
        <v>71.400000000000006</v>
      </c>
      <c r="P51" s="20">
        <v>31</v>
      </c>
      <c r="Q51" s="27">
        <v>836.6</v>
      </c>
      <c r="R51" s="28">
        <f t="shared" si="9"/>
        <v>2213.4</v>
      </c>
      <c r="S51" s="29">
        <v>250</v>
      </c>
      <c r="T51" s="30">
        <f t="shared" si="13"/>
        <v>3300</v>
      </c>
      <c r="U51" s="31">
        <f t="shared" si="10"/>
        <v>147.32</v>
      </c>
      <c r="V51" s="31">
        <v>0</v>
      </c>
      <c r="W51" s="31">
        <v>0</v>
      </c>
      <c r="X51" s="31">
        <f t="shared" si="11"/>
        <v>147.32</v>
      </c>
      <c r="Y51" s="33">
        <f t="shared" si="12"/>
        <v>3152.68</v>
      </c>
      <c r="Z51" s="154"/>
    </row>
    <row r="52" spans="1:26" x14ac:dyDescent="0.25">
      <c r="A52" s="16">
        <f t="shared" si="14"/>
        <v>32</v>
      </c>
      <c r="B52" s="17">
        <v>9901434001</v>
      </c>
      <c r="C52" s="20" t="s">
        <v>194</v>
      </c>
      <c r="D52" s="52" t="s">
        <v>10</v>
      </c>
      <c r="E52" s="35" t="s">
        <v>84</v>
      </c>
      <c r="F52" s="35">
        <v>1416295</v>
      </c>
      <c r="G52" s="35">
        <v>9901434001</v>
      </c>
      <c r="H52" s="37">
        <v>1669246871007</v>
      </c>
      <c r="I52" s="35"/>
      <c r="J52" s="84"/>
      <c r="K52" s="35">
        <v>3216001475</v>
      </c>
      <c r="L52" s="23" t="s">
        <v>15</v>
      </c>
      <c r="M52" s="24">
        <v>38384</v>
      </c>
      <c r="N52" s="34" t="s">
        <v>284</v>
      </c>
      <c r="O52" s="26">
        <v>71.400000000000006</v>
      </c>
      <c r="P52" s="20">
        <v>31</v>
      </c>
      <c r="Q52" s="27">
        <v>836.6</v>
      </c>
      <c r="R52" s="28">
        <f t="shared" si="9"/>
        <v>2213.4</v>
      </c>
      <c r="S52" s="29">
        <v>250</v>
      </c>
      <c r="T52" s="30">
        <f t="shared" si="13"/>
        <v>3300</v>
      </c>
      <c r="U52" s="31">
        <f t="shared" si="10"/>
        <v>147.32</v>
      </c>
      <c r="V52" s="31">
        <v>0</v>
      </c>
      <c r="W52" s="31">
        <v>0</v>
      </c>
      <c r="X52" s="31">
        <f t="shared" si="11"/>
        <v>147.32</v>
      </c>
      <c r="Y52" s="33">
        <f t="shared" si="12"/>
        <v>3152.68</v>
      </c>
      <c r="Z52" s="154"/>
    </row>
    <row r="53" spans="1:26" x14ac:dyDescent="0.25">
      <c r="A53" s="16">
        <f t="shared" si="14"/>
        <v>33</v>
      </c>
      <c r="B53" s="17">
        <v>9901434002</v>
      </c>
      <c r="C53" s="20" t="s">
        <v>195</v>
      </c>
      <c r="D53" s="52" t="s">
        <v>10</v>
      </c>
      <c r="E53" s="35" t="s">
        <v>84</v>
      </c>
      <c r="F53" s="35">
        <v>1416325</v>
      </c>
      <c r="G53" s="35">
        <v>9901434002</v>
      </c>
      <c r="H53" s="37">
        <v>1962382771014</v>
      </c>
      <c r="I53" s="35"/>
      <c r="J53" s="84"/>
      <c r="K53" s="35">
        <v>3216001439</v>
      </c>
      <c r="L53" s="23" t="s">
        <v>16</v>
      </c>
      <c r="M53" s="24">
        <v>37681</v>
      </c>
      <c r="N53" s="34" t="s">
        <v>284</v>
      </c>
      <c r="O53" s="26">
        <v>71.400000000000006</v>
      </c>
      <c r="P53" s="20">
        <v>31</v>
      </c>
      <c r="Q53" s="27">
        <v>836.6</v>
      </c>
      <c r="R53" s="28">
        <f t="shared" si="9"/>
        <v>2213.4</v>
      </c>
      <c r="S53" s="29">
        <v>250</v>
      </c>
      <c r="T53" s="30">
        <f t="shared" si="13"/>
        <v>3300</v>
      </c>
      <c r="U53" s="31">
        <f t="shared" si="10"/>
        <v>147.32</v>
      </c>
      <c r="V53" s="31">
        <v>0</v>
      </c>
      <c r="W53" s="31">
        <v>0</v>
      </c>
      <c r="X53" s="31">
        <f t="shared" si="11"/>
        <v>147.32</v>
      </c>
      <c r="Y53" s="33">
        <f t="shared" si="12"/>
        <v>3152.68</v>
      </c>
      <c r="Z53" s="154"/>
    </row>
    <row r="54" spans="1:26" x14ac:dyDescent="0.25">
      <c r="A54" s="16">
        <f t="shared" si="14"/>
        <v>34</v>
      </c>
      <c r="B54" s="17">
        <v>9901433972</v>
      </c>
      <c r="C54" s="20" t="s">
        <v>196</v>
      </c>
      <c r="D54" s="52" t="s">
        <v>10</v>
      </c>
      <c r="E54" s="35" t="s">
        <v>84</v>
      </c>
      <c r="F54" s="35">
        <v>1416327</v>
      </c>
      <c r="G54" s="35">
        <v>9901433972</v>
      </c>
      <c r="H54" s="37">
        <v>1826488930506</v>
      </c>
      <c r="I54" s="35"/>
      <c r="J54" s="84"/>
      <c r="K54" s="35">
        <v>3137135315</v>
      </c>
      <c r="L54" s="23" t="s">
        <v>17</v>
      </c>
      <c r="M54" s="24">
        <v>37681</v>
      </c>
      <c r="N54" s="34" t="s">
        <v>284</v>
      </c>
      <c r="O54" s="26">
        <v>71.400000000000006</v>
      </c>
      <c r="P54" s="20">
        <v>31</v>
      </c>
      <c r="Q54" s="27">
        <v>836.6</v>
      </c>
      <c r="R54" s="28">
        <f t="shared" si="9"/>
        <v>2213.4</v>
      </c>
      <c r="S54" s="29">
        <v>250</v>
      </c>
      <c r="T54" s="30">
        <f t="shared" si="13"/>
        <v>3300</v>
      </c>
      <c r="U54" s="31">
        <f t="shared" si="10"/>
        <v>147.32</v>
      </c>
      <c r="V54" s="31">
        <v>0</v>
      </c>
      <c r="W54" s="31">
        <v>0</v>
      </c>
      <c r="X54" s="31">
        <f t="shared" si="11"/>
        <v>147.32</v>
      </c>
      <c r="Y54" s="33">
        <f t="shared" si="12"/>
        <v>3152.68</v>
      </c>
      <c r="Z54" s="154"/>
    </row>
    <row r="55" spans="1:26" x14ac:dyDescent="0.25">
      <c r="A55" s="16">
        <f t="shared" si="14"/>
        <v>35</v>
      </c>
      <c r="B55" s="17">
        <v>9901355144</v>
      </c>
      <c r="C55" s="20" t="s">
        <v>197</v>
      </c>
      <c r="D55" s="52" t="s">
        <v>10</v>
      </c>
      <c r="E55" s="35" t="s">
        <v>84</v>
      </c>
      <c r="F55" s="35">
        <v>1416329</v>
      </c>
      <c r="G55" s="35">
        <v>9901355144</v>
      </c>
      <c r="H55" s="37">
        <v>1724504891607</v>
      </c>
      <c r="I55" s="35"/>
      <c r="J55" s="84"/>
      <c r="K55" s="35">
        <v>3287036524</v>
      </c>
      <c r="L55" s="40" t="s">
        <v>19</v>
      </c>
      <c r="M55" s="54">
        <v>42887</v>
      </c>
      <c r="N55" s="34" t="s">
        <v>284</v>
      </c>
      <c r="O55" s="26">
        <v>71.400000000000006</v>
      </c>
      <c r="P55" s="20">
        <v>31</v>
      </c>
      <c r="Q55" s="27">
        <v>836.6</v>
      </c>
      <c r="R55" s="28">
        <f t="shared" si="9"/>
        <v>2213.4</v>
      </c>
      <c r="S55" s="29">
        <v>250</v>
      </c>
      <c r="T55" s="30">
        <f t="shared" si="13"/>
        <v>3300</v>
      </c>
      <c r="U55" s="31">
        <f t="shared" si="10"/>
        <v>147.32</v>
      </c>
      <c r="V55" s="31">
        <v>0</v>
      </c>
      <c r="W55" s="31">
        <v>0</v>
      </c>
      <c r="X55" s="31">
        <f t="shared" si="11"/>
        <v>147.32</v>
      </c>
      <c r="Y55" s="33">
        <f t="shared" si="12"/>
        <v>3152.68</v>
      </c>
      <c r="Z55" s="154"/>
    </row>
    <row r="56" spans="1:26" x14ac:dyDescent="0.25">
      <c r="A56" s="16">
        <f t="shared" si="14"/>
        <v>36</v>
      </c>
      <c r="B56" s="17">
        <v>9901451122</v>
      </c>
      <c r="C56" s="20" t="s">
        <v>198</v>
      </c>
      <c r="D56" s="52" t="s">
        <v>10</v>
      </c>
      <c r="E56" s="35" t="s">
        <v>84</v>
      </c>
      <c r="F56" s="35">
        <v>1416330</v>
      </c>
      <c r="G56" s="35">
        <v>9901451122</v>
      </c>
      <c r="H56" s="37">
        <v>3761769030101</v>
      </c>
      <c r="I56" s="35"/>
      <c r="J56" s="84"/>
      <c r="K56" s="35">
        <v>3153050750</v>
      </c>
      <c r="L56" s="23" t="s">
        <v>20</v>
      </c>
      <c r="M56" s="24">
        <v>42370</v>
      </c>
      <c r="N56" s="34" t="s">
        <v>284</v>
      </c>
      <c r="O56" s="26">
        <v>71.400000000000006</v>
      </c>
      <c r="P56" s="20">
        <v>31</v>
      </c>
      <c r="Q56" s="27">
        <v>836.6</v>
      </c>
      <c r="R56" s="28">
        <f t="shared" si="9"/>
        <v>2213.4</v>
      </c>
      <c r="S56" s="29">
        <v>250</v>
      </c>
      <c r="T56" s="30">
        <f t="shared" si="13"/>
        <v>3300</v>
      </c>
      <c r="U56" s="31">
        <f t="shared" si="10"/>
        <v>147.32</v>
      </c>
      <c r="V56" s="31">
        <v>0</v>
      </c>
      <c r="W56" s="31">
        <v>0</v>
      </c>
      <c r="X56" s="31">
        <f t="shared" si="11"/>
        <v>147.32</v>
      </c>
      <c r="Y56" s="33">
        <f t="shared" si="12"/>
        <v>3152.68</v>
      </c>
      <c r="Z56" s="154"/>
    </row>
    <row r="57" spans="1:26" x14ac:dyDescent="0.25">
      <c r="A57" s="16">
        <f t="shared" si="14"/>
        <v>37</v>
      </c>
      <c r="B57" s="17">
        <v>9901110190</v>
      </c>
      <c r="C57" s="20" t="s">
        <v>199</v>
      </c>
      <c r="D57" s="52" t="s">
        <v>10</v>
      </c>
      <c r="E57" s="35" t="s">
        <v>84</v>
      </c>
      <c r="F57" s="35">
        <v>1416331</v>
      </c>
      <c r="G57" s="35">
        <v>9901110190</v>
      </c>
      <c r="H57" s="37">
        <v>2622216080608</v>
      </c>
      <c r="I57" s="35"/>
      <c r="J57" s="84"/>
      <c r="K57" s="35">
        <v>3493030662</v>
      </c>
      <c r="L57" s="43" t="s">
        <v>22</v>
      </c>
      <c r="M57" s="54">
        <v>43101</v>
      </c>
      <c r="N57" s="34" t="s">
        <v>284</v>
      </c>
      <c r="O57" s="26">
        <v>71.400000000000006</v>
      </c>
      <c r="P57" s="20">
        <v>31</v>
      </c>
      <c r="Q57" s="27">
        <v>836.6</v>
      </c>
      <c r="R57" s="28">
        <f t="shared" si="9"/>
        <v>2213.4</v>
      </c>
      <c r="S57" s="29">
        <v>250</v>
      </c>
      <c r="T57" s="30">
        <f t="shared" si="13"/>
        <v>3300</v>
      </c>
      <c r="U57" s="31">
        <f t="shared" si="10"/>
        <v>147.32</v>
      </c>
      <c r="V57" s="31">
        <v>0</v>
      </c>
      <c r="W57" s="31">
        <v>0</v>
      </c>
      <c r="X57" s="31">
        <f t="shared" si="11"/>
        <v>147.32</v>
      </c>
      <c r="Y57" s="33">
        <f t="shared" si="12"/>
        <v>3152.68</v>
      </c>
      <c r="Z57" s="154"/>
    </row>
    <row r="58" spans="1:26" x14ac:dyDescent="0.25">
      <c r="A58" s="16">
        <f t="shared" si="14"/>
        <v>38</v>
      </c>
      <c r="B58" s="17">
        <v>9901001016</v>
      </c>
      <c r="C58" s="20" t="s">
        <v>200</v>
      </c>
      <c r="D58" s="52" t="s">
        <v>10</v>
      </c>
      <c r="E58" s="35" t="s">
        <v>84</v>
      </c>
      <c r="F58" s="35">
        <v>1416294</v>
      </c>
      <c r="G58" s="35">
        <v>9901001016</v>
      </c>
      <c r="H58" s="37">
        <v>1914238580117</v>
      </c>
      <c r="I58" s="35"/>
      <c r="J58" s="84"/>
      <c r="K58" s="35">
        <v>3229011703</v>
      </c>
      <c r="L58" s="43" t="s">
        <v>23</v>
      </c>
      <c r="M58" s="54">
        <v>43101</v>
      </c>
      <c r="N58" s="34" t="s">
        <v>284</v>
      </c>
      <c r="O58" s="26">
        <v>71.400000000000006</v>
      </c>
      <c r="P58" s="20">
        <v>31</v>
      </c>
      <c r="Q58" s="27">
        <v>836.6</v>
      </c>
      <c r="R58" s="28">
        <f t="shared" si="9"/>
        <v>2213.4</v>
      </c>
      <c r="S58" s="29">
        <v>250</v>
      </c>
      <c r="T58" s="30">
        <f t="shared" si="13"/>
        <v>3300</v>
      </c>
      <c r="U58" s="31">
        <f t="shared" si="10"/>
        <v>147.32</v>
      </c>
      <c r="V58" s="31">
        <v>0</v>
      </c>
      <c r="W58" s="31">
        <v>0</v>
      </c>
      <c r="X58" s="31">
        <f t="shared" si="11"/>
        <v>147.32</v>
      </c>
      <c r="Y58" s="33">
        <f t="shared" si="12"/>
        <v>3152.68</v>
      </c>
      <c r="Z58" s="154"/>
    </row>
    <row r="59" spans="1:26" x14ac:dyDescent="0.25">
      <c r="A59" s="16">
        <f t="shared" si="14"/>
        <v>39</v>
      </c>
      <c r="B59" s="17">
        <v>9901000969</v>
      </c>
      <c r="C59" s="20" t="s">
        <v>201</v>
      </c>
      <c r="D59" s="52" t="s">
        <v>10</v>
      </c>
      <c r="E59" s="35" t="s">
        <v>84</v>
      </c>
      <c r="F59" s="35">
        <v>1416298</v>
      </c>
      <c r="G59" s="35">
        <v>9901000969</v>
      </c>
      <c r="H59" s="37">
        <v>1854499720117</v>
      </c>
      <c r="I59" s="35"/>
      <c r="J59" s="84"/>
      <c r="K59" s="35">
        <v>3229010483</v>
      </c>
      <c r="L59" s="43" t="s">
        <v>24</v>
      </c>
      <c r="M59" s="54">
        <v>43101</v>
      </c>
      <c r="N59" s="34" t="s">
        <v>284</v>
      </c>
      <c r="O59" s="26">
        <v>71.400000000000006</v>
      </c>
      <c r="P59" s="20">
        <v>31</v>
      </c>
      <c r="Q59" s="27">
        <v>836.6</v>
      </c>
      <c r="R59" s="28">
        <f t="shared" si="9"/>
        <v>2213.4</v>
      </c>
      <c r="S59" s="29">
        <v>250</v>
      </c>
      <c r="T59" s="30">
        <f t="shared" si="13"/>
        <v>3300</v>
      </c>
      <c r="U59" s="31">
        <f t="shared" si="10"/>
        <v>147.32</v>
      </c>
      <c r="V59" s="31">
        <v>0</v>
      </c>
      <c r="W59" s="31">
        <v>351.72</v>
      </c>
      <c r="X59" s="31">
        <f t="shared" si="11"/>
        <v>499.04</v>
      </c>
      <c r="Y59" s="33">
        <f t="shared" si="12"/>
        <v>2800.96</v>
      </c>
      <c r="Z59" s="154"/>
    </row>
    <row r="60" spans="1:26" x14ac:dyDescent="0.25">
      <c r="A60" s="16">
        <f t="shared" si="14"/>
        <v>40</v>
      </c>
      <c r="B60" s="17">
        <v>9901197067</v>
      </c>
      <c r="C60" s="20" t="s">
        <v>202</v>
      </c>
      <c r="D60" s="52" t="s">
        <v>10</v>
      </c>
      <c r="E60" s="35" t="s">
        <v>84</v>
      </c>
      <c r="F60" s="35">
        <v>1416300</v>
      </c>
      <c r="G60" s="35">
        <v>9901197067</v>
      </c>
      <c r="H60" s="37">
        <v>2176923460501</v>
      </c>
      <c r="I60" s="35"/>
      <c r="J60" s="84"/>
      <c r="K60" s="35">
        <v>3287027181</v>
      </c>
      <c r="L60" s="40" t="s">
        <v>25</v>
      </c>
      <c r="M60" s="54">
        <v>43101</v>
      </c>
      <c r="N60" s="34" t="s">
        <v>284</v>
      </c>
      <c r="O60" s="26">
        <v>71.400000000000006</v>
      </c>
      <c r="P60" s="20">
        <v>31</v>
      </c>
      <c r="Q60" s="27">
        <v>836.6</v>
      </c>
      <c r="R60" s="28">
        <f t="shared" si="9"/>
        <v>2213.4</v>
      </c>
      <c r="S60" s="29">
        <v>250</v>
      </c>
      <c r="T60" s="30">
        <f t="shared" si="13"/>
        <v>3300</v>
      </c>
      <c r="U60" s="31">
        <f t="shared" si="10"/>
        <v>147.32</v>
      </c>
      <c r="V60" s="31">
        <v>0</v>
      </c>
      <c r="W60" s="53">
        <v>417.6</v>
      </c>
      <c r="X60" s="31">
        <f t="shared" si="11"/>
        <v>564.91999999999996</v>
      </c>
      <c r="Y60" s="33">
        <f t="shared" si="12"/>
        <v>2735.08</v>
      </c>
      <c r="Z60" s="154"/>
    </row>
    <row r="61" spans="1:26" x14ac:dyDescent="0.25">
      <c r="A61" s="16">
        <f t="shared" si="14"/>
        <v>41</v>
      </c>
      <c r="B61" s="17">
        <v>9901001044</v>
      </c>
      <c r="C61" s="20" t="s">
        <v>203</v>
      </c>
      <c r="D61" s="52" t="s">
        <v>10</v>
      </c>
      <c r="E61" s="35" t="s">
        <v>84</v>
      </c>
      <c r="F61" s="35">
        <v>1416301</v>
      </c>
      <c r="G61" s="35">
        <v>9901001044</v>
      </c>
      <c r="H61" s="37">
        <v>1974051420207</v>
      </c>
      <c r="I61" s="35"/>
      <c r="J61" s="84"/>
      <c r="K61" s="35">
        <v>3216008414</v>
      </c>
      <c r="L61" s="43" t="s">
        <v>26</v>
      </c>
      <c r="M61" s="54">
        <v>43101</v>
      </c>
      <c r="N61" s="34" t="s">
        <v>284</v>
      </c>
      <c r="O61" s="26">
        <v>71.400000000000006</v>
      </c>
      <c r="P61" s="20">
        <v>31</v>
      </c>
      <c r="Q61" s="27">
        <v>836.6</v>
      </c>
      <c r="R61" s="28">
        <f t="shared" si="9"/>
        <v>2213.4</v>
      </c>
      <c r="S61" s="29">
        <v>250</v>
      </c>
      <c r="T61" s="30">
        <f t="shared" si="13"/>
        <v>3300</v>
      </c>
      <c r="U61" s="31">
        <f t="shared" si="10"/>
        <v>147.32</v>
      </c>
      <c r="V61" s="31">
        <v>0</v>
      </c>
      <c r="W61" s="31">
        <v>700</v>
      </c>
      <c r="X61" s="31">
        <f t="shared" si="11"/>
        <v>847.32</v>
      </c>
      <c r="Y61" s="33">
        <f t="shared" si="12"/>
        <v>2452.6799999999998</v>
      </c>
      <c r="Z61" s="154"/>
    </row>
    <row r="62" spans="1:26" x14ac:dyDescent="0.25">
      <c r="A62" s="16">
        <f t="shared" si="14"/>
        <v>42</v>
      </c>
      <c r="B62" s="17">
        <v>9901533112</v>
      </c>
      <c r="C62" s="20" t="s">
        <v>204</v>
      </c>
      <c r="D62" s="52" t="s">
        <v>10</v>
      </c>
      <c r="E62" s="35" t="s">
        <v>84</v>
      </c>
      <c r="F62" s="35">
        <v>1416302</v>
      </c>
      <c r="G62" s="35">
        <v>9901533112</v>
      </c>
      <c r="H62" s="37">
        <v>3626164930115</v>
      </c>
      <c r="I62" s="35"/>
      <c r="J62" s="84"/>
      <c r="K62" s="35">
        <v>3630035221</v>
      </c>
      <c r="L62" s="55" t="s">
        <v>154</v>
      </c>
      <c r="M62" s="54">
        <v>44564</v>
      </c>
      <c r="N62" s="34" t="s">
        <v>284</v>
      </c>
      <c r="O62" s="26">
        <v>71.400000000000006</v>
      </c>
      <c r="P62" s="20">
        <v>31</v>
      </c>
      <c r="Q62" s="27">
        <v>836.6</v>
      </c>
      <c r="R62" s="28">
        <f t="shared" si="9"/>
        <v>2213.4</v>
      </c>
      <c r="S62" s="29">
        <v>250</v>
      </c>
      <c r="T62" s="30">
        <f t="shared" si="13"/>
        <v>3300</v>
      </c>
      <c r="U62" s="31">
        <f t="shared" si="10"/>
        <v>147.32</v>
      </c>
      <c r="V62" s="31">
        <v>561.03</v>
      </c>
      <c r="W62" s="31">
        <v>0</v>
      </c>
      <c r="X62" s="31">
        <f t="shared" si="11"/>
        <v>708.35</v>
      </c>
      <c r="Y62" s="33">
        <f t="shared" si="12"/>
        <v>2591.65</v>
      </c>
      <c r="Z62" s="154"/>
    </row>
    <row r="63" spans="1:26" ht="15.75" x14ac:dyDescent="0.3">
      <c r="A63" s="16">
        <f t="shared" si="14"/>
        <v>43</v>
      </c>
      <c r="B63" s="152">
        <v>9901377158</v>
      </c>
      <c r="C63" s="20" t="s">
        <v>205</v>
      </c>
      <c r="D63" s="52" t="s">
        <v>10</v>
      </c>
      <c r="E63" s="35" t="s">
        <v>84</v>
      </c>
      <c r="F63" s="35">
        <v>1416303</v>
      </c>
      <c r="G63" s="35">
        <v>9901377158</v>
      </c>
      <c r="H63" s="37">
        <v>1636773870503</v>
      </c>
      <c r="I63" s="35"/>
      <c r="J63" s="84"/>
      <c r="K63" s="35">
        <v>3493048208</v>
      </c>
      <c r="L63" s="43" t="s">
        <v>28</v>
      </c>
      <c r="M63" s="54">
        <v>43101</v>
      </c>
      <c r="N63" s="34" t="s">
        <v>284</v>
      </c>
      <c r="O63" s="26">
        <v>71.400000000000006</v>
      </c>
      <c r="P63" s="20">
        <v>31</v>
      </c>
      <c r="Q63" s="27">
        <v>836.6</v>
      </c>
      <c r="R63" s="28">
        <f t="shared" si="9"/>
        <v>2213.4</v>
      </c>
      <c r="S63" s="29">
        <v>250</v>
      </c>
      <c r="T63" s="30">
        <f t="shared" si="13"/>
        <v>3300</v>
      </c>
      <c r="U63" s="31">
        <f t="shared" si="10"/>
        <v>147.32</v>
      </c>
      <c r="V63" s="31">
        <v>0</v>
      </c>
      <c r="W63" s="31">
        <v>0</v>
      </c>
      <c r="X63" s="31">
        <f t="shared" si="11"/>
        <v>147.32</v>
      </c>
      <c r="Y63" s="33">
        <f t="shared" si="12"/>
        <v>3152.68</v>
      </c>
      <c r="Z63" s="154"/>
    </row>
    <row r="64" spans="1:26" x14ac:dyDescent="0.25">
      <c r="A64" s="16">
        <f t="shared" si="14"/>
        <v>44</v>
      </c>
      <c r="B64" s="17">
        <v>9901381938</v>
      </c>
      <c r="C64" s="20" t="s">
        <v>206</v>
      </c>
      <c r="D64" s="52" t="s">
        <v>10</v>
      </c>
      <c r="E64" s="35" t="s">
        <v>84</v>
      </c>
      <c r="F64" s="35">
        <v>1416306</v>
      </c>
      <c r="G64" s="35">
        <v>9901381938</v>
      </c>
      <c r="H64" s="37">
        <v>2422042280115</v>
      </c>
      <c r="I64" s="35"/>
      <c r="J64" s="84"/>
      <c r="K64" s="35">
        <v>3628011282</v>
      </c>
      <c r="L64" s="43" t="s">
        <v>31</v>
      </c>
      <c r="M64" s="54">
        <v>43101</v>
      </c>
      <c r="N64" s="34" t="s">
        <v>284</v>
      </c>
      <c r="O64" s="26">
        <v>71.400000000000006</v>
      </c>
      <c r="P64" s="20">
        <v>31</v>
      </c>
      <c r="Q64" s="27">
        <v>836.6</v>
      </c>
      <c r="R64" s="28">
        <f t="shared" si="9"/>
        <v>2213.4</v>
      </c>
      <c r="S64" s="29">
        <v>250</v>
      </c>
      <c r="T64" s="30">
        <f t="shared" si="13"/>
        <v>3300</v>
      </c>
      <c r="U64" s="31">
        <f t="shared" si="10"/>
        <v>147.32</v>
      </c>
      <c r="V64" s="31">
        <v>0</v>
      </c>
      <c r="W64" s="31">
        <v>0</v>
      </c>
      <c r="X64" s="31">
        <f t="shared" si="11"/>
        <v>147.32</v>
      </c>
      <c r="Y64" s="33">
        <f t="shared" si="12"/>
        <v>3152.68</v>
      </c>
      <c r="Z64" s="154"/>
    </row>
    <row r="65" spans="1:26" x14ac:dyDescent="0.25">
      <c r="A65" s="16">
        <f t="shared" si="14"/>
        <v>45</v>
      </c>
      <c r="B65" s="17">
        <v>990099359</v>
      </c>
      <c r="C65" s="20" t="s">
        <v>207</v>
      </c>
      <c r="D65" s="52" t="s">
        <v>10</v>
      </c>
      <c r="E65" s="35" t="s">
        <v>84</v>
      </c>
      <c r="F65" s="35">
        <v>1416307</v>
      </c>
      <c r="G65" s="35">
        <v>990099359</v>
      </c>
      <c r="H65" s="37">
        <v>1940133240114</v>
      </c>
      <c r="I65" s="35"/>
      <c r="J65" s="84"/>
      <c r="K65" s="35">
        <v>3216003437</v>
      </c>
      <c r="L65" s="43" t="s">
        <v>32</v>
      </c>
      <c r="M65" s="54">
        <v>43101</v>
      </c>
      <c r="N65" s="34" t="s">
        <v>284</v>
      </c>
      <c r="O65" s="26">
        <v>71.400000000000006</v>
      </c>
      <c r="P65" s="20">
        <v>31</v>
      </c>
      <c r="Q65" s="27">
        <v>836.6</v>
      </c>
      <c r="R65" s="28">
        <f t="shared" si="9"/>
        <v>2213.4</v>
      </c>
      <c r="S65" s="29">
        <v>250</v>
      </c>
      <c r="T65" s="30">
        <f t="shared" si="13"/>
        <v>3300</v>
      </c>
      <c r="U65" s="31">
        <f t="shared" si="10"/>
        <v>147.32</v>
      </c>
      <c r="V65" s="31">
        <v>0</v>
      </c>
      <c r="W65" s="31">
        <v>0</v>
      </c>
      <c r="X65" s="31">
        <f t="shared" si="11"/>
        <v>147.32</v>
      </c>
      <c r="Y65" s="33">
        <f t="shared" si="12"/>
        <v>3152.68</v>
      </c>
      <c r="Z65" s="154"/>
    </row>
    <row r="66" spans="1:26" x14ac:dyDescent="0.25">
      <c r="A66" s="16">
        <f t="shared" si="14"/>
        <v>46</v>
      </c>
      <c r="B66" s="17">
        <v>9901355143</v>
      </c>
      <c r="C66" s="20" t="s">
        <v>208</v>
      </c>
      <c r="D66" s="52" t="s">
        <v>10</v>
      </c>
      <c r="E66" s="35" t="s">
        <v>84</v>
      </c>
      <c r="F66" s="35">
        <v>1416308</v>
      </c>
      <c r="G66" s="35">
        <v>9901355143</v>
      </c>
      <c r="H66" s="37">
        <v>2572077241210</v>
      </c>
      <c r="I66" s="35"/>
      <c r="J66" s="84"/>
      <c r="K66" s="35">
        <v>3661014699</v>
      </c>
      <c r="L66" s="40" t="s">
        <v>107</v>
      </c>
      <c r="M66" s="54">
        <v>43101</v>
      </c>
      <c r="N66" s="34" t="s">
        <v>284</v>
      </c>
      <c r="O66" s="26">
        <v>71.400000000000006</v>
      </c>
      <c r="P66" s="20">
        <v>31</v>
      </c>
      <c r="Q66" s="27">
        <v>836.6</v>
      </c>
      <c r="R66" s="28">
        <f t="shared" si="9"/>
        <v>2213.4</v>
      </c>
      <c r="S66" s="29">
        <v>250</v>
      </c>
      <c r="T66" s="30">
        <f t="shared" si="13"/>
        <v>3300</v>
      </c>
      <c r="U66" s="31">
        <f t="shared" si="10"/>
        <v>147.32</v>
      </c>
      <c r="V66" s="31">
        <v>0</v>
      </c>
      <c r="W66" s="31">
        <v>0</v>
      </c>
      <c r="X66" s="31">
        <f t="shared" si="11"/>
        <v>147.32</v>
      </c>
      <c r="Y66" s="33">
        <f t="shared" si="12"/>
        <v>3152.68</v>
      </c>
      <c r="Z66" s="154"/>
    </row>
    <row r="67" spans="1:26" s="6" customFormat="1" x14ac:dyDescent="0.25">
      <c r="A67" s="16">
        <f t="shared" si="14"/>
        <v>47</v>
      </c>
      <c r="B67" s="17">
        <v>9901390586</v>
      </c>
      <c r="C67" s="20" t="s">
        <v>209</v>
      </c>
      <c r="D67" s="52" t="s">
        <v>10</v>
      </c>
      <c r="E67" s="35" t="s">
        <v>84</v>
      </c>
      <c r="F67" s="35">
        <v>1416311</v>
      </c>
      <c r="G67" s="35">
        <v>9901390586</v>
      </c>
      <c r="H67" s="37">
        <v>2526787370101</v>
      </c>
      <c r="I67" s="35"/>
      <c r="J67" s="84"/>
      <c r="K67" s="35">
        <v>3216033718</v>
      </c>
      <c r="L67" s="56" t="s">
        <v>34</v>
      </c>
      <c r="M67" s="54">
        <v>43101</v>
      </c>
      <c r="N67" s="34" t="s">
        <v>284</v>
      </c>
      <c r="O67" s="26">
        <v>71.400000000000006</v>
      </c>
      <c r="P67" s="20">
        <v>31</v>
      </c>
      <c r="Q67" s="27">
        <v>836.6</v>
      </c>
      <c r="R67" s="28">
        <f t="shared" si="9"/>
        <v>2213.4</v>
      </c>
      <c r="S67" s="29">
        <v>250</v>
      </c>
      <c r="T67" s="30">
        <f t="shared" si="13"/>
        <v>3300</v>
      </c>
      <c r="U67" s="31">
        <f t="shared" si="10"/>
        <v>147.32</v>
      </c>
      <c r="V67" s="31">
        <v>0</v>
      </c>
      <c r="W67" s="31">
        <v>0</v>
      </c>
      <c r="X67" s="31">
        <f t="shared" si="11"/>
        <v>147.32</v>
      </c>
      <c r="Y67" s="33">
        <f t="shared" si="12"/>
        <v>3152.68</v>
      </c>
      <c r="Z67" s="154"/>
    </row>
    <row r="68" spans="1:26" s="6" customFormat="1" x14ac:dyDescent="0.25">
      <c r="A68" s="16">
        <f t="shared" si="14"/>
        <v>48</v>
      </c>
      <c r="B68" s="17">
        <v>9901053470</v>
      </c>
      <c r="C68" s="20" t="s">
        <v>210</v>
      </c>
      <c r="D68" s="52" t="s">
        <v>10</v>
      </c>
      <c r="E68" s="35" t="s">
        <v>84</v>
      </c>
      <c r="F68" s="35">
        <v>1416312</v>
      </c>
      <c r="G68" s="35">
        <v>9901053470</v>
      </c>
      <c r="H68" s="37">
        <v>2342838660101</v>
      </c>
      <c r="I68" s="35"/>
      <c r="J68" s="84"/>
      <c r="K68" s="35">
        <v>3078038775</v>
      </c>
      <c r="L68" s="40" t="s">
        <v>99</v>
      </c>
      <c r="M68" s="54">
        <v>43466</v>
      </c>
      <c r="N68" s="34" t="s">
        <v>284</v>
      </c>
      <c r="O68" s="26">
        <v>71.400000000000006</v>
      </c>
      <c r="P68" s="20">
        <v>31</v>
      </c>
      <c r="Q68" s="27">
        <v>836.6</v>
      </c>
      <c r="R68" s="28">
        <f t="shared" si="9"/>
        <v>2213.4</v>
      </c>
      <c r="S68" s="29">
        <v>250</v>
      </c>
      <c r="T68" s="30">
        <f t="shared" si="13"/>
        <v>3300</v>
      </c>
      <c r="U68" s="31">
        <f t="shared" si="10"/>
        <v>147.32</v>
      </c>
      <c r="V68" s="31">
        <v>0</v>
      </c>
      <c r="W68" s="31">
        <v>0</v>
      </c>
      <c r="X68" s="31">
        <f t="shared" si="11"/>
        <v>147.32</v>
      </c>
      <c r="Y68" s="33">
        <f t="shared" si="12"/>
        <v>3152.68</v>
      </c>
      <c r="Z68" s="154"/>
    </row>
    <row r="69" spans="1:26" x14ac:dyDescent="0.25">
      <c r="A69" s="16">
        <f t="shared" si="14"/>
        <v>49</v>
      </c>
      <c r="B69" s="17">
        <v>9901489141</v>
      </c>
      <c r="C69" s="20" t="s">
        <v>211</v>
      </c>
      <c r="D69" s="52" t="s">
        <v>10</v>
      </c>
      <c r="E69" s="35" t="s">
        <v>82</v>
      </c>
      <c r="F69" s="35">
        <v>1416314</v>
      </c>
      <c r="G69" s="35">
        <v>9901489141</v>
      </c>
      <c r="H69" s="37">
        <v>2510920970502</v>
      </c>
      <c r="I69" s="35"/>
      <c r="J69" s="84"/>
      <c r="K69" s="35">
        <v>3298058030</v>
      </c>
      <c r="L69" s="40" t="s">
        <v>130</v>
      </c>
      <c r="M69" s="54">
        <v>43922</v>
      </c>
      <c r="N69" s="34" t="s">
        <v>284</v>
      </c>
      <c r="O69" s="26">
        <v>71.400000000000006</v>
      </c>
      <c r="P69" s="20">
        <v>31</v>
      </c>
      <c r="Q69" s="27">
        <v>836.6</v>
      </c>
      <c r="R69" s="28">
        <f t="shared" si="9"/>
        <v>2213.4</v>
      </c>
      <c r="S69" s="29">
        <v>250</v>
      </c>
      <c r="T69" s="30">
        <f t="shared" si="13"/>
        <v>3300</v>
      </c>
      <c r="U69" s="31">
        <f t="shared" si="10"/>
        <v>147.32</v>
      </c>
      <c r="V69" s="31">
        <v>0</v>
      </c>
      <c r="W69" s="31">
        <v>0</v>
      </c>
      <c r="X69" s="31">
        <f t="shared" si="11"/>
        <v>147.32</v>
      </c>
      <c r="Y69" s="33">
        <f t="shared" si="12"/>
        <v>3152.68</v>
      </c>
      <c r="Z69" s="154"/>
    </row>
    <row r="70" spans="1:26" x14ac:dyDescent="0.25">
      <c r="A70" s="16">
        <f t="shared" si="14"/>
        <v>50</v>
      </c>
      <c r="B70" s="17">
        <v>9901300745</v>
      </c>
      <c r="C70" s="20" t="s">
        <v>212</v>
      </c>
      <c r="D70" s="52" t="s">
        <v>10</v>
      </c>
      <c r="E70" s="35" t="s">
        <v>85</v>
      </c>
      <c r="F70" s="35">
        <v>1416313</v>
      </c>
      <c r="G70" s="35">
        <v>9901300745</v>
      </c>
      <c r="H70" s="37">
        <v>2250745321109</v>
      </c>
      <c r="I70" s="35"/>
      <c r="J70" s="84"/>
      <c r="K70" s="35">
        <v>3661012641</v>
      </c>
      <c r="L70" s="23" t="s">
        <v>72</v>
      </c>
      <c r="M70" s="57">
        <v>43101</v>
      </c>
      <c r="N70" s="34" t="s">
        <v>284</v>
      </c>
      <c r="O70" s="58">
        <v>71.400000000000006</v>
      </c>
      <c r="P70" s="20">
        <v>31</v>
      </c>
      <c r="Q70" s="27">
        <v>836.6</v>
      </c>
      <c r="R70" s="28">
        <f t="shared" si="9"/>
        <v>2213.4</v>
      </c>
      <c r="S70" s="29">
        <v>250</v>
      </c>
      <c r="T70" s="30">
        <f t="shared" si="13"/>
        <v>3300</v>
      </c>
      <c r="U70" s="31">
        <f t="shared" si="10"/>
        <v>147.32</v>
      </c>
      <c r="V70" s="31">
        <v>0</v>
      </c>
      <c r="W70" s="53">
        <v>417.6</v>
      </c>
      <c r="X70" s="31">
        <f t="shared" si="11"/>
        <v>564.91999999999996</v>
      </c>
      <c r="Y70" s="33">
        <f t="shared" si="12"/>
        <v>2735.08</v>
      </c>
      <c r="Z70" s="154"/>
    </row>
    <row r="71" spans="1:26" x14ac:dyDescent="0.25">
      <c r="A71" s="16">
        <f t="shared" si="14"/>
        <v>51</v>
      </c>
      <c r="B71" s="17">
        <v>990099265</v>
      </c>
      <c r="C71" s="20" t="s">
        <v>213</v>
      </c>
      <c r="D71" s="52" t="s">
        <v>137</v>
      </c>
      <c r="E71" s="35" t="s">
        <v>85</v>
      </c>
      <c r="F71" s="35">
        <v>1416315</v>
      </c>
      <c r="G71" s="35">
        <v>990099265</v>
      </c>
      <c r="H71" s="37">
        <v>1842087420116</v>
      </c>
      <c r="I71" s="35"/>
      <c r="J71" s="84"/>
      <c r="K71" s="35">
        <v>3229011717</v>
      </c>
      <c r="L71" s="23" t="s">
        <v>70</v>
      </c>
      <c r="M71" s="24">
        <v>43101</v>
      </c>
      <c r="N71" s="34" t="s">
        <v>284</v>
      </c>
      <c r="O71" s="26">
        <v>71.400000000000006</v>
      </c>
      <c r="P71" s="20">
        <v>31</v>
      </c>
      <c r="Q71" s="27">
        <v>836.6</v>
      </c>
      <c r="R71" s="28">
        <f t="shared" si="9"/>
        <v>2213.4</v>
      </c>
      <c r="S71" s="29">
        <v>250</v>
      </c>
      <c r="T71" s="30">
        <f t="shared" si="13"/>
        <v>3300</v>
      </c>
      <c r="U71" s="31">
        <f t="shared" si="10"/>
        <v>147.32</v>
      </c>
      <c r="V71" s="31">
        <v>0</v>
      </c>
      <c r="W71" s="31">
        <v>0</v>
      </c>
      <c r="X71" s="31">
        <f t="shared" si="11"/>
        <v>147.32</v>
      </c>
      <c r="Y71" s="33">
        <f t="shared" si="12"/>
        <v>3152.68</v>
      </c>
      <c r="Z71" s="154"/>
    </row>
    <row r="72" spans="1:26" x14ac:dyDescent="0.25">
      <c r="A72" s="16">
        <f t="shared" si="14"/>
        <v>52</v>
      </c>
      <c r="B72" s="17">
        <v>9901402381</v>
      </c>
      <c r="C72" s="20" t="s">
        <v>214</v>
      </c>
      <c r="D72" s="52" t="s">
        <v>10</v>
      </c>
      <c r="E72" s="35" t="s">
        <v>85</v>
      </c>
      <c r="F72" s="35">
        <v>1416316</v>
      </c>
      <c r="G72" s="35">
        <v>9901402381</v>
      </c>
      <c r="H72" s="37">
        <v>2576489840313</v>
      </c>
      <c r="I72" s="35"/>
      <c r="J72" s="84"/>
      <c r="K72" s="35">
        <v>3287038930</v>
      </c>
      <c r="L72" s="43" t="s">
        <v>71</v>
      </c>
      <c r="M72" s="24">
        <v>43101</v>
      </c>
      <c r="N72" s="34" t="s">
        <v>284</v>
      </c>
      <c r="O72" s="26">
        <v>71.400000000000006</v>
      </c>
      <c r="P72" s="20">
        <v>31</v>
      </c>
      <c r="Q72" s="27">
        <v>836.6</v>
      </c>
      <c r="R72" s="28">
        <f t="shared" si="9"/>
        <v>2213.4</v>
      </c>
      <c r="S72" s="29">
        <v>250</v>
      </c>
      <c r="T72" s="30">
        <f t="shared" si="13"/>
        <v>3300</v>
      </c>
      <c r="U72" s="31">
        <f t="shared" si="10"/>
        <v>147.32</v>
      </c>
      <c r="V72" s="31">
        <v>0</v>
      </c>
      <c r="W72" s="31">
        <v>0</v>
      </c>
      <c r="X72" s="31">
        <f t="shared" si="11"/>
        <v>147.32</v>
      </c>
      <c r="Y72" s="33">
        <f t="shared" si="12"/>
        <v>3152.68</v>
      </c>
      <c r="Z72" s="154"/>
    </row>
    <row r="73" spans="1:26" ht="15.75" customHeight="1" x14ac:dyDescent="0.25">
      <c r="A73" s="16">
        <f t="shared" si="14"/>
        <v>53</v>
      </c>
      <c r="B73" s="17">
        <v>9901434023</v>
      </c>
      <c r="C73" s="20" t="s">
        <v>215</v>
      </c>
      <c r="D73" s="52" t="s">
        <v>10</v>
      </c>
      <c r="E73" s="35" t="s">
        <v>85</v>
      </c>
      <c r="F73" s="35">
        <v>1416305</v>
      </c>
      <c r="G73" s="35">
        <v>9901434023</v>
      </c>
      <c r="H73" s="37">
        <v>1698716140101</v>
      </c>
      <c r="I73" s="35"/>
      <c r="J73" s="84"/>
      <c r="K73" s="35">
        <v>4216002514</v>
      </c>
      <c r="L73" s="43" t="s">
        <v>33</v>
      </c>
      <c r="M73" s="24">
        <v>37258</v>
      </c>
      <c r="N73" s="34" t="s">
        <v>284</v>
      </c>
      <c r="O73" s="26">
        <v>71.400000000000006</v>
      </c>
      <c r="P73" s="20">
        <v>31</v>
      </c>
      <c r="Q73" s="27">
        <v>836.6</v>
      </c>
      <c r="R73" s="28">
        <f t="shared" si="9"/>
        <v>2213.4</v>
      </c>
      <c r="S73" s="29">
        <v>250</v>
      </c>
      <c r="T73" s="30">
        <f t="shared" si="13"/>
        <v>3300</v>
      </c>
      <c r="U73" s="31">
        <f t="shared" si="10"/>
        <v>147.32</v>
      </c>
      <c r="V73" s="31">
        <v>0</v>
      </c>
      <c r="W73" s="31">
        <v>0</v>
      </c>
      <c r="X73" s="31">
        <f t="shared" si="11"/>
        <v>147.32</v>
      </c>
      <c r="Y73" s="33">
        <f t="shared" si="12"/>
        <v>3152.68</v>
      </c>
      <c r="Z73" s="154"/>
    </row>
    <row r="74" spans="1:26" x14ac:dyDescent="0.25">
      <c r="A74" s="16">
        <f t="shared" si="14"/>
        <v>54</v>
      </c>
      <c r="B74" s="17">
        <v>9901405736</v>
      </c>
      <c r="C74" s="20" t="s">
        <v>216</v>
      </c>
      <c r="D74" s="52" t="s">
        <v>10</v>
      </c>
      <c r="E74" s="19" t="s">
        <v>85</v>
      </c>
      <c r="F74" s="19">
        <v>1416309</v>
      </c>
      <c r="G74" s="19">
        <v>9901405736</v>
      </c>
      <c r="H74" s="59">
        <v>2108026340114</v>
      </c>
      <c r="I74" s="19"/>
      <c r="J74" s="85"/>
      <c r="K74" s="19">
        <v>3164078632</v>
      </c>
      <c r="L74" s="56" t="s">
        <v>155</v>
      </c>
      <c r="M74" s="24">
        <v>43101</v>
      </c>
      <c r="N74" s="34" t="s">
        <v>284</v>
      </c>
      <c r="O74" s="26">
        <v>71.400000000000006</v>
      </c>
      <c r="P74" s="20">
        <v>31</v>
      </c>
      <c r="Q74" s="27">
        <v>836.6</v>
      </c>
      <c r="R74" s="28">
        <f t="shared" ref="R74:R96" si="15">+O74*P74</f>
        <v>2213.4</v>
      </c>
      <c r="S74" s="29">
        <v>250</v>
      </c>
      <c r="T74" s="30">
        <f t="shared" si="13"/>
        <v>3300</v>
      </c>
      <c r="U74" s="31">
        <f t="shared" si="10"/>
        <v>147.32</v>
      </c>
      <c r="V74" s="31">
        <v>0</v>
      </c>
      <c r="W74" s="31">
        <v>0</v>
      </c>
      <c r="X74" s="31">
        <f t="shared" ref="X74:X96" si="16">ROUND(SUM(U74:W74),2)</f>
        <v>147.32</v>
      </c>
      <c r="Y74" s="33">
        <f t="shared" ref="Y74:Y96" si="17">ROUND(T74-X74,2)</f>
        <v>3152.68</v>
      </c>
      <c r="Z74" s="154"/>
    </row>
    <row r="75" spans="1:26" x14ac:dyDescent="0.25">
      <c r="A75" s="16">
        <f t="shared" si="14"/>
        <v>55</v>
      </c>
      <c r="B75" s="17">
        <v>9901451096</v>
      </c>
      <c r="C75" s="20" t="s">
        <v>217</v>
      </c>
      <c r="D75" s="52" t="s">
        <v>10</v>
      </c>
      <c r="E75" s="35" t="s">
        <v>85</v>
      </c>
      <c r="F75" s="35">
        <v>1416317</v>
      </c>
      <c r="G75" s="35">
        <v>9901451096</v>
      </c>
      <c r="H75" s="37">
        <v>1644087542205</v>
      </c>
      <c r="I75" s="35"/>
      <c r="J75" s="84"/>
      <c r="K75" s="35">
        <v>3493056812</v>
      </c>
      <c r="L75" s="60" t="s">
        <v>276</v>
      </c>
      <c r="M75" s="24">
        <v>43466</v>
      </c>
      <c r="N75" s="34" t="s">
        <v>284</v>
      </c>
      <c r="O75" s="26">
        <v>71.400000000000006</v>
      </c>
      <c r="P75" s="20">
        <v>31</v>
      </c>
      <c r="Q75" s="27">
        <v>836.6</v>
      </c>
      <c r="R75" s="28">
        <f t="shared" si="15"/>
        <v>2213.4</v>
      </c>
      <c r="S75" s="29">
        <v>250</v>
      </c>
      <c r="T75" s="30">
        <f t="shared" si="13"/>
        <v>3300</v>
      </c>
      <c r="U75" s="31">
        <f t="shared" si="10"/>
        <v>147.32</v>
      </c>
      <c r="V75" s="31">
        <v>0</v>
      </c>
      <c r="W75" s="31">
        <v>0</v>
      </c>
      <c r="X75" s="31">
        <f t="shared" si="16"/>
        <v>147.32</v>
      </c>
      <c r="Y75" s="33">
        <f t="shared" si="17"/>
        <v>3152.68</v>
      </c>
      <c r="Z75" s="154"/>
    </row>
    <row r="76" spans="1:26" ht="14.25" customHeight="1" x14ac:dyDescent="0.25">
      <c r="A76" s="16">
        <f t="shared" si="14"/>
        <v>56</v>
      </c>
      <c r="B76" s="17">
        <v>9901433974</v>
      </c>
      <c r="C76" s="20" t="s">
        <v>218</v>
      </c>
      <c r="D76" s="52" t="s">
        <v>10</v>
      </c>
      <c r="E76" s="35" t="s">
        <v>85</v>
      </c>
      <c r="F76" s="35">
        <v>1416318</v>
      </c>
      <c r="G76" s="35">
        <v>9901433974</v>
      </c>
      <c r="H76" s="37">
        <v>1721662680114</v>
      </c>
      <c r="I76" s="35"/>
      <c r="J76" s="84"/>
      <c r="K76" s="35">
        <v>3216003318</v>
      </c>
      <c r="L76" s="23" t="s">
        <v>35</v>
      </c>
      <c r="M76" s="24">
        <v>39084</v>
      </c>
      <c r="N76" s="34" t="s">
        <v>284</v>
      </c>
      <c r="O76" s="26">
        <v>71.400000000000006</v>
      </c>
      <c r="P76" s="20">
        <v>31</v>
      </c>
      <c r="Q76" s="27">
        <v>836.6</v>
      </c>
      <c r="R76" s="28">
        <f t="shared" si="15"/>
        <v>2213.4</v>
      </c>
      <c r="S76" s="29">
        <v>250</v>
      </c>
      <c r="T76" s="30">
        <f t="shared" si="13"/>
        <v>3300</v>
      </c>
      <c r="U76" s="31">
        <f t="shared" si="10"/>
        <v>147.32</v>
      </c>
      <c r="V76" s="31">
        <v>0</v>
      </c>
      <c r="W76" s="31">
        <v>0</v>
      </c>
      <c r="X76" s="31">
        <f t="shared" si="16"/>
        <v>147.32</v>
      </c>
      <c r="Y76" s="33">
        <f t="shared" si="17"/>
        <v>3152.68</v>
      </c>
      <c r="Z76" s="154"/>
    </row>
    <row r="77" spans="1:26" ht="14.25" customHeight="1" x14ac:dyDescent="0.25">
      <c r="A77" s="16">
        <f t="shared" si="14"/>
        <v>57</v>
      </c>
      <c r="B77" s="17">
        <v>9901434026</v>
      </c>
      <c r="C77" s="20" t="s">
        <v>219</v>
      </c>
      <c r="D77" s="52" t="s">
        <v>10</v>
      </c>
      <c r="E77" s="35" t="s">
        <v>85</v>
      </c>
      <c r="F77" s="35">
        <v>1416319</v>
      </c>
      <c r="G77" s="35">
        <v>9901434026</v>
      </c>
      <c r="H77" s="37">
        <v>1725481280114</v>
      </c>
      <c r="I77" s="35"/>
      <c r="J77" s="84"/>
      <c r="K77" s="35">
        <v>3216001700</v>
      </c>
      <c r="L77" s="23" t="s">
        <v>36</v>
      </c>
      <c r="M77" s="24">
        <v>37258</v>
      </c>
      <c r="N77" s="34" t="s">
        <v>284</v>
      </c>
      <c r="O77" s="26">
        <v>71.400000000000006</v>
      </c>
      <c r="P77" s="20">
        <v>31</v>
      </c>
      <c r="Q77" s="27">
        <v>836.6</v>
      </c>
      <c r="R77" s="28">
        <f t="shared" si="15"/>
        <v>2213.4</v>
      </c>
      <c r="S77" s="29">
        <v>250</v>
      </c>
      <c r="T77" s="30">
        <f t="shared" si="13"/>
        <v>3300</v>
      </c>
      <c r="U77" s="31">
        <f t="shared" si="10"/>
        <v>147.32</v>
      </c>
      <c r="V77" s="31">
        <v>0</v>
      </c>
      <c r="W77" s="31">
        <v>0</v>
      </c>
      <c r="X77" s="31">
        <f t="shared" si="16"/>
        <v>147.32</v>
      </c>
      <c r="Y77" s="33">
        <f t="shared" si="17"/>
        <v>3152.68</v>
      </c>
      <c r="Z77" s="154"/>
    </row>
    <row r="78" spans="1:26" ht="14.25" customHeight="1" x14ac:dyDescent="0.25">
      <c r="A78" s="16">
        <f t="shared" si="14"/>
        <v>58</v>
      </c>
      <c r="B78" s="17">
        <v>9901434027</v>
      </c>
      <c r="C78" s="20" t="s">
        <v>220</v>
      </c>
      <c r="D78" s="52" t="s">
        <v>10</v>
      </c>
      <c r="E78" s="35" t="s">
        <v>85</v>
      </c>
      <c r="F78" s="35">
        <v>1416320</v>
      </c>
      <c r="G78" s="35">
        <v>9901434027</v>
      </c>
      <c r="H78" s="37">
        <v>1818932660101</v>
      </c>
      <c r="I78" s="35"/>
      <c r="J78" s="84"/>
      <c r="K78" s="35">
        <v>3234009071</v>
      </c>
      <c r="L78" s="23" t="s">
        <v>37</v>
      </c>
      <c r="M78" s="24">
        <v>38718</v>
      </c>
      <c r="N78" s="34" t="s">
        <v>284</v>
      </c>
      <c r="O78" s="26">
        <v>71.400000000000006</v>
      </c>
      <c r="P78" s="20">
        <v>31</v>
      </c>
      <c r="Q78" s="27">
        <v>836.6</v>
      </c>
      <c r="R78" s="28">
        <f t="shared" si="15"/>
        <v>2213.4</v>
      </c>
      <c r="S78" s="29">
        <v>250</v>
      </c>
      <c r="T78" s="30">
        <f t="shared" si="13"/>
        <v>3300</v>
      </c>
      <c r="U78" s="31">
        <f t="shared" si="10"/>
        <v>147.32</v>
      </c>
      <c r="V78" s="31">
        <v>0</v>
      </c>
      <c r="W78" s="31">
        <v>212</v>
      </c>
      <c r="X78" s="31">
        <f t="shared" si="16"/>
        <v>359.32</v>
      </c>
      <c r="Y78" s="33">
        <f t="shared" si="17"/>
        <v>2940.68</v>
      </c>
      <c r="Z78" s="154"/>
    </row>
    <row r="79" spans="1:26" ht="14.25" customHeight="1" x14ac:dyDescent="0.25">
      <c r="A79" s="16">
        <f t="shared" si="14"/>
        <v>59</v>
      </c>
      <c r="B79" s="17">
        <v>9901434028</v>
      </c>
      <c r="C79" s="20" t="s">
        <v>221</v>
      </c>
      <c r="D79" s="52" t="s">
        <v>10</v>
      </c>
      <c r="E79" s="35" t="s">
        <v>85</v>
      </c>
      <c r="F79" s="35">
        <v>1416321</v>
      </c>
      <c r="G79" s="35">
        <v>9901434028</v>
      </c>
      <c r="H79" s="37">
        <v>1633974490511</v>
      </c>
      <c r="I79" s="35"/>
      <c r="J79" s="84"/>
      <c r="K79" s="35">
        <v>3216001801</v>
      </c>
      <c r="L79" s="23" t="s">
        <v>38</v>
      </c>
      <c r="M79" s="24">
        <v>37834</v>
      </c>
      <c r="N79" s="34" t="s">
        <v>284</v>
      </c>
      <c r="O79" s="26">
        <v>71.400000000000006</v>
      </c>
      <c r="P79" s="20">
        <v>31</v>
      </c>
      <c r="Q79" s="27">
        <v>836.6</v>
      </c>
      <c r="R79" s="28">
        <f t="shared" si="15"/>
        <v>2213.4</v>
      </c>
      <c r="S79" s="29">
        <v>250</v>
      </c>
      <c r="T79" s="30">
        <f t="shared" si="13"/>
        <v>3300</v>
      </c>
      <c r="U79" s="31">
        <f t="shared" si="10"/>
        <v>147.32</v>
      </c>
      <c r="V79" s="31">
        <v>0</v>
      </c>
      <c r="W79" s="31">
        <v>0</v>
      </c>
      <c r="X79" s="31">
        <f t="shared" si="16"/>
        <v>147.32</v>
      </c>
      <c r="Y79" s="33">
        <f t="shared" si="17"/>
        <v>3152.68</v>
      </c>
      <c r="Z79" s="154"/>
    </row>
    <row r="80" spans="1:26" ht="14.25" customHeight="1" x14ac:dyDescent="0.25">
      <c r="A80" s="16">
        <f t="shared" si="14"/>
        <v>60</v>
      </c>
      <c r="B80" s="17">
        <v>9901434030</v>
      </c>
      <c r="C80" s="20" t="s">
        <v>222</v>
      </c>
      <c r="D80" s="52" t="s">
        <v>10</v>
      </c>
      <c r="E80" s="35" t="s">
        <v>85</v>
      </c>
      <c r="F80" s="35">
        <v>1416304</v>
      </c>
      <c r="G80" s="35">
        <v>9901434030</v>
      </c>
      <c r="H80" s="37">
        <v>2363144670114</v>
      </c>
      <c r="I80" s="35"/>
      <c r="J80" s="84"/>
      <c r="K80" s="35">
        <v>3164034252</v>
      </c>
      <c r="L80" s="23" t="s">
        <v>39</v>
      </c>
      <c r="M80" s="24">
        <v>39608</v>
      </c>
      <c r="N80" s="34" t="s">
        <v>284</v>
      </c>
      <c r="O80" s="26">
        <v>71.400000000000006</v>
      </c>
      <c r="P80" s="20">
        <v>31</v>
      </c>
      <c r="Q80" s="27">
        <v>836.6</v>
      </c>
      <c r="R80" s="28">
        <f t="shared" si="15"/>
        <v>2213.4</v>
      </c>
      <c r="S80" s="29">
        <v>250</v>
      </c>
      <c r="T80" s="30">
        <f t="shared" si="13"/>
        <v>3300</v>
      </c>
      <c r="U80" s="31">
        <f t="shared" si="10"/>
        <v>147.32</v>
      </c>
      <c r="V80" s="31">
        <v>0</v>
      </c>
      <c r="W80" s="31">
        <v>0</v>
      </c>
      <c r="X80" s="31">
        <f t="shared" si="16"/>
        <v>147.32</v>
      </c>
      <c r="Y80" s="33">
        <f t="shared" si="17"/>
        <v>3152.68</v>
      </c>
      <c r="Z80" s="154"/>
    </row>
    <row r="81" spans="1:26" ht="14.25" customHeight="1" x14ac:dyDescent="0.25">
      <c r="A81" s="16">
        <f t="shared" si="14"/>
        <v>61</v>
      </c>
      <c r="B81" s="17">
        <v>9901000915</v>
      </c>
      <c r="C81" s="20" t="s">
        <v>223</v>
      </c>
      <c r="D81" s="52" t="s">
        <v>10</v>
      </c>
      <c r="E81" s="35" t="s">
        <v>85</v>
      </c>
      <c r="F81" s="35">
        <v>1416322</v>
      </c>
      <c r="G81" s="35">
        <v>9901000915</v>
      </c>
      <c r="H81" s="37">
        <v>2188035590114</v>
      </c>
      <c r="I81" s="35"/>
      <c r="J81" s="84"/>
      <c r="K81" s="35">
        <v>3216001645</v>
      </c>
      <c r="L81" s="23" t="s">
        <v>133</v>
      </c>
      <c r="M81" s="24">
        <v>40179</v>
      </c>
      <c r="N81" s="34" t="s">
        <v>284</v>
      </c>
      <c r="O81" s="26">
        <v>71.400000000000006</v>
      </c>
      <c r="P81" s="20">
        <v>31</v>
      </c>
      <c r="Q81" s="27">
        <v>836.6</v>
      </c>
      <c r="R81" s="28">
        <f t="shared" si="15"/>
        <v>2213.4</v>
      </c>
      <c r="S81" s="29">
        <v>250</v>
      </c>
      <c r="T81" s="30">
        <f t="shared" si="13"/>
        <v>3300</v>
      </c>
      <c r="U81" s="31">
        <f t="shared" si="10"/>
        <v>147.32</v>
      </c>
      <c r="V81" s="31">
        <v>0</v>
      </c>
      <c r="W81" s="31">
        <v>0</v>
      </c>
      <c r="X81" s="31">
        <f t="shared" si="16"/>
        <v>147.32</v>
      </c>
      <c r="Y81" s="33">
        <f t="shared" si="17"/>
        <v>3152.68</v>
      </c>
      <c r="Z81" s="154"/>
    </row>
    <row r="82" spans="1:26" ht="14.25" customHeight="1" x14ac:dyDescent="0.25">
      <c r="A82" s="16">
        <f t="shared" si="14"/>
        <v>62</v>
      </c>
      <c r="B82" s="17">
        <v>9901434029</v>
      </c>
      <c r="C82" s="20" t="s">
        <v>224</v>
      </c>
      <c r="D82" s="52" t="s">
        <v>10</v>
      </c>
      <c r="E82" s="35" t="s">
        <v>85</v>
      </c>
      <c r="F82" s="35">
        <v>1416342</v>
      </c>
      <c r="G82" s="35">
        <v>9901434029</v>
      </c>
      <c r="H82" s="37">
        <v>2369129331013</v>
      </c>
      <c r="I82" s="35"/>
      <c r="J82" s="84"/>
      <c r="K82" s="35">
        <v>3164031580</v>
      </c>
      <c r="L82" s="23" t="s">
        <v>100</v>
      </c>
      <c r="M82" s="24">
        <v>39204</v>
      </c>
      <c r="N82" s="34" t="s">
        <v>284</v>
      </c>
      <c r="O82" s="26">
        <v>71.400000000000006</v>
      </c>
      <c r="P82" s="20">
        <v>31</v>
      </c>
      <c r="Q82" s="27">
        <v>836.6</v>
      </c>
      <c r="R82" s="28">
        <f t="shared" si="15"/>
        <v>2213.4</v>
      </c>
      <c r="S82" s="29">
        <v>250</v>
      </c>
      <c r="T82" s="30">
        <f t="shared" si="13"/>
        <v>3300</v>
      </c>
      <c r="U82" s="31">
        <f t="shared" si="10"/>
        <v>147.32</v>
      </c>
      <c r="V82" s="31">
        <v>0</v>
      </c>
      <c r="W82" s="31">
        <v>0</v>
      </c>
      <c r="X82" s="31">
        <f t="shared" si="16"/>
        <v>147.32</v>
      </c>
      <c r="Y82" s="33">
        <f t="shared" si="17"/>
        <v>3152.68</v>
      </c>
      <c r="Z82" s="154"/>
    </row>
    <row r="83" spans="1:26" ht="14.25" customHeight="1" x14ac:dyDescent="0.25">
      <c r="A83" s="16">
        <f t="shared" si="14"/>
        <v>63</v>
      </c>
      <c r="B83" s="17">
        <v>9901434032</v>
      </c>
      <c r="C83" s="20" t="s">
        <v>225</v>
      </c>
      <c r="D83" s="52" t="s">
        <v>10</v>
      </c>
      <c r="E83" s="35" t="s">
        <v>85</v>
      </c>
      <c r="F83" s="35">
        <v>1416323</v>
      </c>
      <c r="G83" s="35">
        <v>9901434032</v>
      </c>
      <c r="H83" s="37">
        <v>1682425240114</v>
      </c>
      <c r="I83" s="35"/>
      <c r="J83" s="84"/>
      <c r="K83" s="35">
        <v>3216004490</v>
      </c>
      <c r="L83" s="23" t="s">
        <v>40</v>
      </c>
      <c r="M83" s="24">
        <v>39084</v>
      </c>
      <c r="N83" s="34" t="s">
        <v>284</v>
      </c>
      <c r="O83" s="26">
        <v>71.400000000000006</v>
      </c>
      <c r="P83" s="20">
        <v>31</v>
      </c>
      <c r="Q83" s="27">
        <v>836.6</v>
      </c>
      <c r="R83" s="28">
        <f t="shared" si="15"/>
        <v>2213.4</v>
      </c>
      <c r="S83" s="29">
        <v>250</v>
      </c>
      <c r="T83" s="30">
        <f t="shared" si="13"/>
        <v>3300</v>
      </c>
      <c r="U83" s="31">
        <f t="shared" si="10"/>
        <v>147.32</v>
      </c>
      <c r="V83" s="31">
        <v>0</v>
      </c>
      <c r="W83" s="31">
        <v>0</v>
      </c>
      <c r="X83" s="31">
        <f t="shared" si="16"/>
        <v>147.32</v>
      </c>
      <c r="Y83" s="33">
        <f t="shared" si="17"/>
        <v>3152.68</v>
      </c>
      <c r="Z83" s="154"/>
    </row>
    <row r="84" spans="1:26" ht="14.25" customHeight="1" x14ac:dyDescent="0.25">
      <c r="A84" s="16">
        <f t="shared" si="14"/>
        <v>64</v>
      </c>
      <c r="B84" s="17">
        <v>9901433976</v>
      </c>
      <c r="C84" s="20" t="s">
        <v>226</v>
      </c>
      <c r="D84" s="52" t="s">
        <v>10</v>
      </c>
      <c r="E84" s="35" t="s">
        <v>85</v>
      </c>
      <c r="F84" s="35">
        <v>1416324</v>
      </c>
      <c r="G84" s="35">
        <v>9901433976</v>
      </c>
      <c r="H84" s="37">
        <v>2187290730512</v>
      </c>
      <c r="I84" s="35"/>
      <c r="J84" s="84"/>
      <c r="K84" s="35">
        <v>3216004353</v>
      </c>
      <c r="L84" s="23" t="s">
        <v>41</v>
      </c>
      <c r="M84" s="24">
        <v>39084</v>
      </c>
      <c r="N84" s="34" t="s">
        <v>284</v>
      </c>
      <c r="O84" s="26">
        <v>71.400000000000006</v>
      </c>
      <c r="P84" s="20">
        <v>31</v>
      </c>
      <c r="Q84" s="27">
        <v>836.6</v>
      </c>
      <c r="R84" s="28">
        <f t="shared" si="15"/>
        <v>2213.4</v>
      </c>
      <c r="S84" s="29">
        <v>250</v>
      </c>
      <c r="T84" s="30">
        <f t="shared" si="13"/>
        <v>3300</v>
      </c>
      <c r="U84" s="31">
        <f t="shared" si="10"/>
        <v>147.32</v>
      </c>
      <c r="V84" s="31">
        <v>0</v>
      </c>
      <c r="W84" s="31">
        <v>0</v>
      </c>
      <c r="X84" s="31">
        <f t="shared" si="16"/>
        <v>147.32</v>
      </c>
      <c r="Y84" s="33">
        <f t="shared" si="17"/>
        <v>3152.68</v>
      </c>
      <c r="Z84" s="154"/>
    </row>
    <row r="85" spans="1:26" ht="14.25" customHeight="1" x14ac:dyDescent="0.25">
      <c r="A85" s="16">
        <f t="shared" si="14"/>
        <v>65</v>
      </c>
      <c r="B85" s="17">
        <v>9901494342</v>
      </c>
      <c r="C85" s="20" t="s">
        <v>227</v>
      </c>
      <c r="D85" s="52" t="s">
        <v>10</v>
      </c>
      <c r="E85" s="35" t="s">
        <v>85</v>
      </c>
      <c r="F85" s="35">
        <v>1416326</v>
      </c>
      <c r="G85" s="35">
        <v>9901494342</v>
      </c>
      <c r="H85" s="37">
        <v>2239085840117</v>
      </c>
      <c r="I85" s="35"/>
      <c r="J85" s="84"/>
      <c r="K85" s="35">
        <v>3287045581</v>
      </c>
      <c r="L85" s="23" t="s">
        <v>134</v>
      </c>
      <c r="M85" s="24">
        <v>44105</v>
      </c>
      <c r="N85" s="34" t="s">
        <v>284</v>
      </c>
      <c r="O85" s="26">
        <v>71.400000000000006</v>
      </c>
      <c r="P85" s="20">
        <v>31</v>
      </c>
      <c r="Q85" s="27">
        <v>836.6</v>
      </c>
      <c r="R85" s="28">
        <f t="shared" si="15"/>
        <v>2213.4</v>
      </c>
      <c r="S85" s="29">
        <v>250</v>
      </c>
      <c r="T85" s="30">
        <f t="shared" si="13"/>
        <v>3300</v>
      </c>
      <c r="U85" s="31">
        <f t="shared" si="10"/>
        <v>147.32</v>
      </c>
      <c r="V85" s="31">
        <v>0</v>
      </c>
      <c r="W85" s="31">
        <v>0</v>
      </c>
      <c r="X85" s="31">
        <f t="shared" si="16"/>
        <v>147.32</v>
      </c>
      <c r="Y85" s="33">
        <f t="shared" si="17"/>
        <v>3152.68</v>
      </c>
      <c r="Z85" s="154"/>
    </row>
    <row r="86" spans="1:26" ht="14.25" customHeight="1" x14ac:dyDescent="0.25">
      <c r="A86" s="16">
        <f t="shared" si="14"/>
        <v>66</v>
      </c>
      <c r="B86" s="17">
        <v>990099297</v>
      </c>
      <c r="C86" s="20" t="s">
        <v>228</v>
      </c>
      <c r="D86" s="52" t="s">
        <v>10</v>
      </c>
      <c r="E86" s="35" t="s">
        <v>85</v>
      </c>
      <c r="F86" s="35">
        <v>1416332</v>
      </c>
      <c r="G86" s="35">
        <v>990099297</v>
      </c>
      <c r="H86" s="37">
        <v>1904017880117</v>
      </c>
      <c r="I86" s="35"/>
      <c r="J86" s="84"/>
      <c r="K86" s="35">
        <v>3216001627</v>
      </c>
      <c r="L86" s="23" t="s">
        <v>42</v>
      </c>
      <c r="M86" s="24">
        <v>41306</v>
      </c>
      <c r="N86" s="34" t="s">
        <v>284</v>
      </c>
      <c r="O86" s="26">
        <v>71.400000000000006</v>
      </c>
      <c r="P86" s="20">
        <v>31</v>
      </c>
      <c r="Q86" s="27">
        <v>836.6</v>
      </c>
      <c r="R86" s="28">
        <f t="shared" si="15"/>
        <v>2213.4</v>
      </c>
      <c r="S86" s="29">
        <v>250</v>
      </c>
      <c r="T86" s="30">
        <f t="shared" si="13"/>
        <v>3300</v>
      </c>
      <c r="U86" s="31">
        <f t="shared" si="10"/>
        <v>147.32</v>
      </c>
      <c r="V86" s="31">
        <v>0</v>
      </c>
      <c r="W86" s="31">
        <v>0</v>
      </c>
      <c r="X86" s="31">
        <f t="shared" si="16"/>
        <v>147.32</v>
      </c>
      <c r="Y86" s="33">
        <f t="shared" si="17"/>
        <v>3152.68</v>
      </c>
      <c r="Z86" s="154"/>
    </row>
    <row r="87" spans="1:26" ht="14.25" customHeight="1" x14ac:dyDescent="0.25">
      <c r="A87" s="16">
        <f t="shared" si="14"/>
        <v>67</v>
      </c>
      <c r="B87" s="17">
        <v>990099258</v>
      </c>
      <c r="C87" s="20" t="s">
        <v>229</v>
      </c>
      <c r="D87" s="52" t="s">
        <v>10</v>
      </c>
      <c r="E87" s="35" t="s">
        <v>85</v>
      </c>
      <c r="F87" s="35">
        <v>1416333</v>
      </c>
      <c r="G87" s="35">
        <v>990099258</v>
      </c>
      <c r="H87" s="37">
        <v>1895270720117</v>
      </c>
      <c r="I87" s="35"/>
      <c r="J87" s="84"/>
      <c r="K87" s="35">
        <v>3229010497</v>
      </c>
      <c r="L87" s="23" t="s">
        <v>44</v>
      </c>
      <c r="M87" s="24">
        <v>42370</v>
      </c>
      <c r="N87" s="34" t="s">
        <v>284</v>
      </c>
      <c r="O87" s="26">
        <v>71.400000000000006</v>
      </c>
      <c r="P87" s="20">
        <v>31</v>
      </c>
      <c r="Q87" s="27">
        <v>836.6</v>
      </c>
      <c r="R87" s="28">
        <f t="shared" si="15"/>
        <v>2213.4</v>
      </c>
      <c r="S87" s="29">
        <v>250</v>
      </c>
      <c r="T87" s="30">
        <f t="shared" si="13"/>
        <v>3300</v>
      </c>
      <c r="U87" s="31">
        <f t="shared" si="10"/>
        <v>147.32</v>
      </c>
      <c r="V87" s="31">
        <v>0</v>
      </c>
      <c r="W87" s="31">
        <v>0</v>
      </c>
      <c r="X87" s="31">
        <f t="shared" si="16"/>
        <v>147.32</v>
      </c>
      <c r="Y87" s="33">
        <f t="shared" si="17"/>
        <v>3152.68</v>
      </c>
      <c r="Z87" s="154"/>
    </row>
    <row r="88" spans="1:26" ht="14.25" customHeight="1" x14ac:dyDescent="0.25">
      <c r="A88" s="16">
        <f t="shared" si="14"/>
        <v>68</v>
      </c>
      <c r="B88" s="17">
        <v>9901300744</v>
      </c>
      <c r="C88" s="20" t="s">
        <v>230</v>
      </c>
      <c r="D88" s="52" t="s">
        <v>10</v>
      </c>
      <c r="E88" s="35" t="s">
        <v>85</v>
      </c>
      <c r="F88" s="35">
        <v>1416334</v>
      </c>
      <c r="G88" s="35">
        <v>9901300744</v>
      </c>
      <c r="H88" s="37">
        <v>2272483170101</v>
      </c>
      <c r="I88" s="35"/>
      <c r="J88" s="84"/>
      <c r="K88" s="35">
        <v>3815003829</v>
      </c>
      <c r="L88" s="40" t="s">
        <v>45</v>
      </c>
      <c r="M88" s="24">
        <v>43101</v>
      </c>
      <c r="N88" s="34" t="s">
        <v>284</v>
      </c>
      <c r="O88" s="26">
        <v>71.400000000000006</v>
      </c>
      <c r="P88" s="20">
        <v>31</v>
      </c>
      <c r="Q88" s="27">
        <v>836.6</v>
      </c>
      <c r="R88" s="28">
        <f t="shared" si="15"/>
        <v>2213.4</v>
      </c>
      <c r="S88" s="29">
        <v>250</v>
      </c>
      <c r="T88" s="30">
        <f t="shared" si="13"/>
        <v>3300</v>
      </c>
      <c r="U88" s="31">
        <f t="shared" si="10"/>
        <v>147.32</v>
      </c>
      <c r="V88" s="31">
        <v>0</v>
      </c>
      <c r="W88" s="31">
        <v>0</v>
      </c>
      <c r="X88" s="31">
        <f t="shared" si="16"/>
        <v>147.32</v>
      </c>
      <c r="Y88" s="33">
        <f t="shared" si="17"/>
        <v>3152.68</v>
      </c>
      <c r="Z88" s="154"/>
    </row>
    <row r="89" spans="1:26" ht="14.25" customHeight="1" x14ac:dyDescent="0.25">
      <c r="A89" s="16">
        <f t="shared" si="14"/>
        <v>69</v>
      </c>
      <c r="B89" s="17">
        <v>9901451099</v>
      </c>
      <c r="C89" s="20" t="s">
        <v>231</v>
      </c>
      <c r="D89" s="52" t="s">
        <v>10</v>
      </c>
      <c r="E89" s="35" t="s">
        <v>85</v>
      </c>
      <c r="F89" s="35">
        <v>1416335</v>
      </c>
      <c r="G89" s="35">
        <v>9901451099</v>
      </c>
      <c r="H89" s="37">
        <v>1760872571005</v>
      </c>
      <c r="I89" s="35"/>
      <c r="J89" s="84"/>
      <c r="K89" s="35">
        <v>3287041636</v>
      </c>
      <c r="L89" s="43" t="s">
        <v>46</v>
      </c>
      <c r="M89" s="24">
        <v>43346</v>
      </c>
      <c r="N89" s="34" t="s">
        <v>284</v>
      </c>
      <c r="O89" s="26">
        <v>71.400000000000006</v>
      </c>
      <c r="P89" s="20">
        <v>31</v>
      </c>
      <c r="Q89" s="27">
        <v>836.6</v>
      </c>
      <c r="R89" s="28">
        <f t="shared" si="15"/>
        <v>2213.4</v>
      </c>
      <c r="S89" s="29">
        <v>250</v>
      </c>
      <c r="T89" s="30">
        <f t="shared" si="13"/>
        <v>3300</v>
      </c>
      <c r="U89" s="31">
        <f t="shared" si="10"/>
        <v>147.32</v>
      </c>
      <c r="V89" s="31">
        <v>0</v>
      </c>
      <c r="W89" s="31">
        <v>0</v>
      </c>
      <c r="X89" s="31">
        <f t="shared" si="16"/>
        <v>147.32</v>
      </c>
      <c r="Y89" s="33">
        <f t="shared" si="17"/>
        <v>3152.68</v>
      </c>
      <c r="Z89" s="154"/>
    </row>
    <row r="90" spans="1:26" ht="15.75" customHeight="1" x14ac:dyDescent="0.25">
      <c r="A90" s="16">
        <f t="shared" si="14"/>
        <v>70</v>
      </c>
      <c r="B90" s="17">
        <v>9901351203</v>
      </c>
      <c r="C90" s="20" t="s">
        <v>232</v>
      </c>
      <c r="D90" s="52" t="s">
        <v>10</v>
      </c>
      <c r="E90" s="35" t="s">
        <v>85</v>
      </c>
      <c r="F90" s="35">
        <v>1416336</v>
      </c>
      <c r="G90" s="35">
        <v>9901351203</v>
      </c>
      <c r="H90" s="37">
        <v>1826272840512</v>
      </c>
      <c r="I90" s="35"/>
      <c r="J90" s="84"/>
      <c r="K90" s="35">
        <v>3164073417</v>
      </c>
      <c r="L90" s="40" t="s">
        <v>47</v>
      </c>
      <c r="M90" s="24">
        <v>43101</v>
      </c>
      <c r="N90" s="34" t="s">
        <v>284</v>
      </c>
      <c r="O90" s="26">
        <v>71.400000000000006</v>
      </c>
      <c r="P90" s="20">
        <v>31</v>
      </c>
      <c r="Q90" s="27">
        <v>836.6</v>
      </c>
      <c r="R90" s="28">
        <f t="shared" si="15"/>
        <v>2213.4</v>
      </c>
      <c r="S90" s="29">
        <v>250</v>
      </c>
      <c r="T90" s="30">
        <f t="shared" si="13"/>
        <v>3300</v>
      </c>
      <c r="U90" s="31">
        <f t="shared" si="10"/>
        <v>147.32</v>
      </c>
      <c r="V90" s="31">
        <v>0</v>
      </c>
      <c r="W90" s="31">
        <v>0</v>
      </c>
      <c r="X90" s="31">
        <f t="shared" si="16"/>
        <v>147.32</v>
      </c>
      <c r="Y90" s="33">
        <f t="shared" si="17"/>
        <v>3152.68</v>
      </c>
      <c r="Z90" s="154"/>
    </row>
    <row r="91" spans="1:26" ht="12.75" customHeight="1" x14ac:dyDescent="0.25">
      <c r="A91" s="16">
        <f t="shared" si="14"/>
        <v>71</v>
      </c>
      <c r="B91" s="17">
        <v>9901358807</v>
      </c>
      <c r="C91" s="20" t="s">
        <v>233</v>
      </c>
      <c r="D91" s="52" t="s">
        <v>10</v>
      </c>
      <c r="E91" s="35" t="s">
        <v>85</v>
      </c>
      <c r="F91" s="35">
        <v>1416337</v>
      </c>
      <c r="G91" s="35">
        <v>9901358807</v>
      </c>
      <c r="H91" s="37">
        <v>2088995100114</v>
      </c>
      <c r="I91" s="35"/>
      <c r="J91" s="84"/>
      <c r="K91" s="35">
        <v>3164073908</v>
      </c>
      <c r="L91" s="40" t="s">
        <v>48</v>
      </c>
      <c r="M91" s="24">
        <v>43101</v>
      </c>
      <c r="N91" s="34" t="s">
        <v>284</v>
      </c>
      <c r="O91" s="26">
        <v>71.400000000000006</v>
      </c>
      <c r="P91" s="20">
        <v>31</v>
      </c>
      <c r="Q91" s="27">
        <v>836.6</v>
      </c>
      <c r="R91" s="28">
        <f t="shared" si="15"/>
        <v>2213.4</v>
      </c>
      <c r="S91" s="29">
        <v>250</v>
      </c>
      <c r="T91" s="30">
        <f t="shared" si="13"/>
        <v>3300</v>
      </c>
      <c r="U91" s="31">
        <f t="shared" si="10"/>
        <v>147.32</v>
      </c>
      <c r="V91" s="31">
        <v>0</v>
      </c>
      <c r="W91" s="31">
        <v>0</v>
      </c>
      <c r="X91" s="31">
        <f t="shared" si="16"/>
        <v>147.32</v>
      </c>
      <c r="Y91" s="33">
        <f t="shared" si="17"/>
        <v>3152.68</v>
      </c>
      <c r="Z91" s="154"/>
    </row>
    <row r="92" spans="1:26" ht="14.25" customHeight="1" x14ac:dyDescent="0.25">
      <c r="A92" s="16">
        <f t="shared" si="14"/>
        <v>72</v>
      </c>
      <c r="B92" s="17">
        <v>9901358823</v>
      </c>
      <c r="C92" s="20" t="s">
        <v>234</v>
      </c>
      <c r="D92" s="52" t="s">
        <v>10</v>
      </c>
      <c r="E92" s="35" t="s">
        <v>85</v>
      </c>
      <c r="F92" s="35">
        <v>1416338</v>
      </c>
      <c r="G92" s="35">
        <v>9901358823</v>
      </c>
      <c r="H92" s="37">
        <v>2548273570116</v>
      </c>
      <c r="I92" s="35"/>
      <c r="J92" s="84"/>
      <c r="K92" s="35">
        <v>3287036831</v>
      </c>
      <c r="L92" s="40" t="s">
        <v>49</v>
      </c>
      <c r="M92" s="24">
        <v>43101</v>
      </c>
      <c r="N92" s="34" t="s">
        <v>284</v>
      </c>
      <c r="O92" s="26">
        <v>71.400000000000006</v>
      </c>
      <c r="P92" s="20">
        <v>31</v>
      </c>
      <c r="Q92" s="27">
        <v>836.6</v>
      </c>
      <c r="R92" s="28">
        <f t="shared" si="15"/>
        <v>2213.4</v>
      </c>
      <c r="S92" s="29">
        <v>250</v>
      </c>
      <c r="T92" s="30">
        <f t="shared" si="13"/>
        <v>3300</v>
      </c>
      <c r="U92" s="31">
        <f t="shared" si="10"/>
        <v>147.32</v>
      </c>
      <c r="V92" s="31">
        <v>0</v>
      </c>
      <c r="W92" s="31">
        <v>0</v>
      </c>
      <c r="X92" s="31">
        <f t="shared" si="16"/>
        <v>147.32</v>
      </c>
      <c r="Y92" s="33">
        <f t="shared" si="17"/>
        <v>3152.68</v>
      </c>
      <c r="Z92" s="154"/>
    </row>
    <row r="93" spans="1:26" ht="14.25" customHeight="1" x14ac:dyDescent="0.25">
      <c r="A93" s="16">
        <f t="shared" si="14"/>
        <v>73</v>
      </c>
      <c r="B93" s="17">
        <v>9901433975</v>
      </c>
      <c r="C93" s="20" t="s">
        <v>235</v>
      </c>
      <c r="D93" s="52" t="s">
        <v>137</v>
      </c>
      <c r="E93" s="35" t="s">
        <v>85</v>
      </c>
      <c r="F93" s="35">
        <v>1416339</v>
      </c>
      <c r="G93" s="35">
        <v>9901433975</v>
      </c>
      <c r="H93" s="37">
        <v>2176440070117</v>
      </c>
      <c r="I93" s="35"/>
      <c r="J93" s="84"/>
      <c r="K93" s="35">
        <v>4216002528</v>
      </c>
      <c r="L93" s="40" t="s">
        <v>138</v>
      </c>
      <c r="M93" s="24">
        <v>39218</v>
      </c>
      <c r="N93" s="34" t="s">
        <v>284</v>
      </c>
      <c r="O93" s="26">
        <v>71.400000000000006</v>
      </c>
      <c r="P93" s="20">
        <v>31</v>
      </c>
      <c r="Q93" s="27">
        <v>836.6</v>
      </c>
      <c r="R93" s="28">
        <f t="shared" si="15"/>
        <v>2213.4</v>
      </c>
      <c r="S93" s="29">
        <v>250</v>
      </c>
      <c r="T93" s="30">
        <f t="shared" si="13"/>
        <v>3300</v>
      </c>
      <c r="U93" s="31">
        <f t="shared" si="10"/>
        <v>147.32</v>
      </c>
      <c r="V93" s="31">
        <v>0</v>
      </c>
      <c r="W93" s="31">
        <v>0</v>
      </c>
      <c r="X93" s="31">
        <f t="shared" si="16"/>
        <v>147.32</v>
      </c>
      <c r="Y93" s="33">
        <f t="shared" si="17"/>
        <v>3152.68</v>
      </c>
      <c r="Z93" s="154"/>
    </row>
    <row r="94" spans="1:26" ht="14.25" customHeight="1" x14ac:dyDescent="0.25">
      <c r="A94" s="16">
        <f t="shared" si="14"/>
        <v>74</v>
      </c>
      <c r="B94" s="61">
        <v>9901358808</v>
      </c>
      <c r="C94" s="131" t="s">
        <v>236</v>
      </c>
      <c r="D94" s="140" t="s">
        <v>10</v>
      </c>
      <c r="E94" s="69" t="s">
        <v>85</v>
      </c>
      <c r="F94" s="69">
        <v>1416340</v>
      </c>
      <c r="G94" s="69">
        <v>9901358808</v>
      </c>
      <c r="H94" s="70">
        <v>2563543320116</v>
      </c>
      <c r="I94" s="69"/>
      <c r="J94" s="86"/>
      <c r="K94" s="69">
        <v>3287036813</v>
      </c>
      <c r="L94" s="141" t="s">
        <v>50</v>
      </c>
      <c r="M94" s="142">
        <v>43101</v>
      </c>
      <c r="N94" s="143" t="s">
        <v>284</v>
      </c>
      <c r="O94" s="144">
        <v>71.400000000000006</v>
      </c>
      <c r="P94" s="131">
        <v>31</v>
      </c>
      <c r="Q94" s="132">
        <v>836.6</v>
      </c>
      <c r="R94" s="133">
        <f t="shared" si="15"/>
        <v>2213.4</v>
      </c>
      <c r="S94" s="134">
        <v>250</v>
      </c>
      <c r="T94" s="135">
        <f t="shared" si="13"/>
        <v>3300</v>
      </c>
      <c r="U94" s="136">
        <f t="shared" si="10"/>
        <v>147.32</v>
      </c>
      <c r="V94" s="136">
        <v>0</v>
      </c>
      <c r="W94" s="136">
        <v>0</v>
      </c>
      <c r="X94" s="136">
        <f t="shared" si="16"/>
        <v>147.32</v>
      </c>
      <c r="Y94" s="137">
        <f t="shared" si="17"/>
        <v>3152.68</v>
      </c>
      <c r="Z94" s="154"/>
    </row>
    <row r="95" spans="1:26" ht="14.25" customHeight="1" x14ac:dyDescent="0.25">
      <c r="A95" s="16">
        <f t="shared" si="14"/>
        <v>75</v>
      </c>
      <c r="B95" s="17">
        <v>9901491727</v>
      </c>
      <c r="C95" s="20" t="s">
        <v>237</v>
      </c>
      <c r="D95" s="52" t="s">
        <v>10</v>
      </c>
      <c r="E95" s="35" t="s">
        <v>105</v>
      </c>
      <c r="F95" s="35">
        <v>1416341</v>
      </c>
      <c r="G95" s="35">
        <v>9901491727</v>
      </c>
      <c r="H95" s="37">
        <v>1638850010101</v>
      </c>
      <c r="I95" s="35"/>
      <c r="J95" s="84"/>
      <c r="K95" s="35">
        <v>3845015339</v>
      </c>
      <c r="L95" s="40" t="s">
        <v>132</v>
      </c>
      <c r="M95" s="24">
        <v>44044</v>
      </c>
      <c r="N95" s="34" t="s">
        <v>284</v>
      </c>
      <c r="O95" s="26">
        <v>71.400000000000006</v>
      </c>
      <c r="P95" s="20">
        <v>31</v>
      </c>
      <c r="Q95" s="27">
        <v>836.6</v>
      </c>
      <c r="R95" s="28">
        <f t="shared" si="15"/>
        <v>2213.4</v>
      </c>
      <c r="S95" s="29">
        <v>250</v>
      </c>
      <c r="T95" s="30">
        <f t="shared" si="13"/>
        <v>3300</v>
      </c>
      <c r="U95" s="31">
        <f t="shared" si="10"/>
        <v>147.32</v>
      </c>
      <c r="V95" s="31">
        <v>0</v>
      </c>
      <c r="W95" s="31">
        <v>0</v>
      </c>
      <c r="X95" s="31">
        <f t="shared" si="16"/>
        <v>147.32</v>
      </c>
      <c r="Y95" s="33">
        <f t="shared" si="17"/>
        <v>3152.68</v>
      </c>
      <c r="Z95" s="154"/>
    </row>
    <row r="96" spans="1:26" ht="14.25" customHeight="1" x14ac:dyDescent="0.25">
      <c r="A96" s="16">
        <f t="shared" si="14"/>
        <v>76</v>
      </c>
      <c r="B96" s="17">
        <v>9901562800</v>
      </c>
      <c r="C96" s="20" t="s">
        <v>293</v>
      </c>
      <c r="D96" s="52" t="s">
        <v>10</v>
      </c>
      <c r="E96" s="35" t="s">
        <v>294</v>
      </c>
      <c r="F96" s="35"/>
      <c r="G96" s="35"/>
      <c r="H96" s="37"/>
      <c r="I96" s="35"/>
      <c r="J96" s="84"/>
      <c r="K96" s="35"/>
      <c r="L96" s="40" t="s">
        <v>295</v>
      </c>
      <c r="M96" s="24">
        <v>44743</v>
      </c>
      <c r="N96" s="34"/>
      <c r="O96" s="26">
        <v>71.400000000000006</v>
      </c>
      <c r="P96" s="20">
        <v>31</v>
      </c>
      <c r="Q96" s="27">
        <v>836.6</v>
      </c>
      <c r="R96" s="28">
        <f t="shared" si="15"/>
        <v>2213.4</v>
      </c>
      <c r="S96" s="29">
        <v>250</v>
      </c>
      <c r="T96" s="30">
        <f t="shared" si="13"/>
        <v>3300</v>
      </c>
      <c r="U96" s="31">
        <f t="shared" si="10"/>
        <v>147.32</v>
      </c>
      <c r="V96" s="31">
        <v>0</v>
      </c>
      <c r="W96" s="31">
        <v>0</v>
      </c>
      <c r="X96" s="31">
        <f t="shared" si="16"/>
        <v>147.32</v>
      </c>
      <c r="Y96" s="33">
        <f t="shared" si="17"/>
        <v>3152.68</v>
      </c>
      <c r="Z96" s="154"/>
    </row>
    <row r="97" spans="1:26" ht="14.25" customHeight="1" thickBot="1" x14ac:dyDescent="0.3">
      <c r="A97" s="257" t="s">
        <v>94</v>
      </c>
      <c r="B97" s="258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153">
        <f t="shared" ref="Q97:Y97" si="18">SUM(Q43:Q96)</f>
        <v>45176.399999999958</v>
      </c>
      <c r="R97" s="153">
        <f t="shared" si="18"/>
        <v>119523.59999999989</v>
      </c>
      <c r="S97" s="153">
        <f t="shared" si="18"/>
        <v>13500</v>
      </c>
      <c r="T97" s="153">
        <f t="shared" si="18"/>
        <v>178200</v>
      </c>
      <c r="U97" s="153">
        <f t="shared" si="18"/>
        <v>7955.2799999999943</v>
      </c>
      <c r="V97" s="153">
        <f t="shared" si="18"/>
        <v>1079.31</v>
      </c>
      <c r="W97" s="153">
        <f t="shared" si="18"/>
        <v>2450.64</v>
      </c>
      <c r="X97" s="153">
        <f t="shared" si="18"/>
        <v>11485.229999999992</v>
      </c>
      <c r="Y97" s="153">
        <f t="shared" si="18"/>
        <v>166714.76999999979</v>
      </c>
      <c r="Z97" s="154"/>
    </row>
    <row r="98" spans="1:26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83"/>
      <c r="K98" s="46"/>
      <c r="L98" s="46"/>
      <c r="M98" s="46"/>
      <c r="N98" s="46"/>
      <c r="O98" s="46"/>
      <c r="P98" s="46"/>
      <c r="Q98" s="48"/>
      <c r="R98" s="48"/>
      <c r="S98" s="49"/>
      <c r="T98" s="62"/>
      <c r="U98" s="62"/>
      <c r="V98" s="62"/>
      <c r="W98" s="62"/>
      <c r="X98" s="49"/>
      <c r="Y98" s="49"/>
      <c r="Z98" s="154"/>
    </row>
    <row r="99" spans="1:26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83"/>
      <c r="K99" s="46"/>
      <c r="L99" s="46"/>
      <c r="M99" s="46"/>
      <c r="N99" s="46"/>
      <c r="O99" s="46"/>
      <c r="P99" s="46"/>
      <c r="Q99" s="48"/>
      <c r="R99" s="48"/>
      <c r="S99" s="49"/>
      <c r="T99" s="62"/>
      <c r="U99" s="62"/>
      <c r="V99" s="62"/>
      <c r="W99" s="62"/>
      <c r="X99" s="49"/>
      <c r="Y99" s="49"/>
      <c r="Z99" s="155"/>
    </row>
    <row r="100" spans="1:26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83"/>
      <c r="K100" s="46"/>
      <c r="L100" s="46"/>
      <c r="M100" s="46"/>
      <c r="N100" s="46"/>
      <c r="O100" s="46"/>
      <c r="P100" s="46"/>
      <c r="Q100" s="48"/>
      <c r="R100" s="48"/>
      <c r="S100" s="49"/>
      <c r="T100" s="62"/>
      <c r="U100" s="62"/>
      <c r="V100" s="62"/>
      <c r="W100" s="62"/>
      <c r="X100" s="49"/>
      <c r="Y100" s="49"/>
      <c r="Z100" s="154"/>
    </row>
    <row r="101" spans="1:26" x14ac:dyDescent="0.25">
      <c r="A101" s="46" t="s">
        <v>275</v>
      </c>
      <c r="B101" s="46"/>
      <c r="C101" s="46"/>
      <c r="D101" s="46"/>
      <c r="E101" s="46"/>
      <c r="F101" s="46"/>
      <c r="G101" s="46"/>
      <c r="H101" s="46"/>
      <c r="I101" s="46"/>
      <c r="J101" s="83"/>
      <c r="K101" s="46"/>
      <c r="L101" s="46"/>
      <c r="M101" s="46"/>
      <c r="N101" s="46"/>
      <c r="O101" s="46"/>
      <c r="P101" s="46"/>
      <c r="Q101" s="46"/>
      <c r="R101" s="50"/>
      <c r="S101" s="63"/>
      <c r="T101" s="51"/>
      <c r="U101" s="51"/>
      <c r="V101" s="51"/>
      <c r="W101" s="51"/>
      <c r="X101" s="51"/>
      <c r="Y101" s="51"/>
      <c r="Z101" s="154"/>
    </row>
    <row r="102" spans="1:26" ht="15.75" thickBot="1" x14ac:dyDescent="0.3">
      <c r="A102" s="255" t="s">
        <v>122</v>
      </c>
      <c r="B102" s="255"/>
      <c r="C102" s="255"/>
      <c r="D102" s="255"/>
      <c r="E102" s="255"/>
      <c r="F102" s="256"/>
      <c r="G102" s="256"/>
      <c r="H102" s="256"/>
      <c r="I102" s="256"/>
      <c r="J102" s="256"/>
      <c r="K102" s="256"/>
      <c r="L102" s="255"/>
      <c r="M102" s="255"/>
      <c r="N102" s="256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112"/>
      <c r="Z102" s="154"/>
    </row>
    <row r="103" spans="1:26" ht="15.75" thickBot="1" x14ac:dyDescent="0.3">
      <c r="A103" s="204" t="s">
        <v>78</v>
      </c>
      <c r="B103" s="204" t="s">
        <v>163</v>
      </c>
      <c r="C103" s="204" t="s">
        <v>164</v>
      </c>
      <c r="D103" s="204" t="s">
        <v>77</v>
      </c>
      <c r="E103" s="204" t="s">
        <v>120</v>
      </c>
      <c r="F103" s="269" t="s">
        <v>285</v>
      </c>
      <c r="G103" s="253" t="s">
        <v>286</v>
      </c>
      <c r="H103" s="253" t="s">
        <v>287</v>
      </c>
      <c r="I103" s="253" t="s">
        <v>288</v>
      </c>
      <c r="J103" s="250" t="s">
        <v>289</v>
      </c>
      <c r="K103" s="275" t="s">
        <v>290</v>
      </c>
      <c r="L103" s="204" t="s">
        <v>76</v>
      </c>
      <c r="M103" s="204" t="s">
        <v>129</v>
      </c>
      <c r="N103" s="281" t="s">
        <v>292</v>
      </c>
      <c r="O103" s="207" t="s">
        <v>80</v>
      </c>
      <c r="P103" s="212" t="s">
        <v>88</v>
      </c>
      <c r="Q103" s="212" t="s">
        <v>92</v>
      </c>
      <c r="R103" s="210" t="s">
        <v>93</v>
      </c>
      <c r="S103" s="212" t="s">
        <v>89</v>
      </c>
      <c r="T103" s="241" t="s">
        <v>112</v>
      </c>
      <c r="U103" s="297" t="s">
        <v>113</v>
      </c>
      <c r="V103" s="298"/>
      <c r="W103" s="299"/>
      <c r="X103" s="216" t="s">
        <v>116</v>
      </c>
      <c r="Y103" s="204" t="s">
        <v>117</v>
      </c>
      <c r="Z103" s="154"/>
    </row>
    <row r="104" spans="1:26" ht="15.75" thickBot="1" x14ac:dyDescent="0.3">
      <c r="A104" s="205"/>
      <c r="B104" s="205"/>
      <c r="C104" s="205"/>
      <c r="D104" s="205"/>
      <c r="E104" s="205"/>
      <c r="F104" s="226"/>
      <c r="G104" s="229"/>
      <c r="H104" s="229"/>
      <c r="I104" s="229"/>
      <c r="J104" s="251"/>
      <c r="K104" s="236"/>
      <c r="L104" s="205"/>
      <c r="M104" s="205"/>
      <c r="N104" s="282"/>
      <c r="O104" s="208"/>
      <c r="P104" s="213"/>
      <c r="Q104" s="214"/>
      <c r="R104" s="211"/>
      <c r="S104" s="214"/>
      <c r="T104" s="242"/>
      <c r="U104" s="110">
        <v>201</v>
      </c>
      <c r="V104" s="110">
        <v>102</v>
      </c>
      <c r="W104" s="111" t="s">
        <v>139</v>
      </c>
      <c r="X104" s="217"/>
      <c r="Y104" s="205"/>
      <c r="Z104" s="154"/>
    </row>
    <row r="105" spans="1:26" ht="54.75" customHeight="1" thickBot="1" x14ac:dyDescent="0.3">
      <c r="A105" s="206"/>
      <c r="B105" s="206"/>
      <c r="C105" s="206"/>
      <c r="D105" s="206"/>
      <c r="E105" s="206"/>
      <c r="F105" s="270"/>
      <c r="G105" s="254"/>
      <c r="H105" s="254"/>
      <c r="I105" s="254"/>
      <c r="J105" s="252"/>
      <c r="K105" s="276"/>
      <c r="L105" s="206"/>
      <c r="M105" s="206"/>
      <c r="N105" s="283"/>
      <c r="O105" s="209"/>
      <c r="P105" s="214"/>
      <c r="Q105" s="107" t="s">
        <v>140</v>
      </c>
      <c r="R105" s="108" t="s">
        <v>90</v>
      </c>
      <c r="S105" s="109" t="s">
        <v>79</v>
      </c>
      <c r="T105" s="243"/>
      <c r="U105" s="113" t="s">
        <v>114</v>
      </c>
      <c r="V105" s="113" t="s">
        <v>148</v>
      </c>
      <c r="W105" s="113" t="s">
        <v>115</v>
      </c>
      <c r="X105" s="218"/>
      <c r="Y105" s="206"/>
      <c r="Z105" s="154"/>
    </row>
    <row r="106" spans="1:26" x14ac:dyDescent="0.25">
      <c r="A106" s="89">
        <f>A96+1</f>
        <v>77</v>
      </c>
      <c r="B106" s="90">
        <v>9901351286</v>
      </c>
      <c r="C106" s="88" t="s">
        <v>238</v>
      </c>
      <c r="D106" s="115" t="s">
        <v>51</v>
      </c>
      <c r="E106" s="115" t="s">
        <v>85</v>
      </c>
      <c r="F106" s="35">
        <v>1416343</v>
      </c>
      <c r="G106" s="35">
        <v>9901351286</v>
      </c>
      <c r="H106" s="37">
        <v>2284620021708</v>
      </c>
      <c r="I106" s="35"/>
      <c r="J106" s="84"/>
      <c r="K106" s="35">
        <v>3287032954</v>
      </c>
      <c r="L106" s="122" t="s">
        <v>156</v>
      </c>
      <c r="M106" s="97">
        <v>43101</v>
      </c>
      <c r="N106" s="25">
        <v>363</v>
      </c>
      <c r="O106" s="123">
        <v>72.540000000000006</v>
      </c>
      <c r="P106" s="92">
        <v>31</v>
      </c>
      <c r="Q106" s="100">
        <v>801.26</v>
      </c>
      <c r="R106" s="101">
        <f>+O106*P106</f>
        <v>2248.7400000000002</v>
      </c>
      <c r="S106" s="102">
        <v>250</v>
      </c>
      <c r="T106" s="103">
        <f>Q106+R106+S106</f>
        <v>3300</v>
      </c>
      <c r="U106" s="104">
        <f t="shared" ref="U106:U140" si="19">ROUND((Q106+R106)*4.83%,2)</f>
        <v>147.32</v>
      </c>
      <c r="V106" s="104">
        <v>0</v>
      </c>
      <c r="W106" s="104">
        <v>0</v>
      </c>
      <c r="X106" s="104">
        <f t="shared" ref="X106:X140" si="20">ROUND(SUM(U106:W106),2)</f>
        <v>147.32</v>
      </c>
      <c r="Y106" s="106">
        <f t="shared" ref="Y106:Y140" si="21">ROUND(T106-X106,2)</f>
        <v>3152.68</v>
      </c>
      <c r="Z106" s="154"/>
    </row>
    <row r="107" spans="1:26" s="6" customFormat="1" ht="15" customHeight="1" x14ac:dyDescent="0.25">
      <c r="A107" s="16">
        <f>A106+1</f>
        <v>78</v>
      </c>
      <c r="B107" s="17">
        <v>9901534439</v>
      </c>
      <c r="C107" s="18" t="s">
        <v>239</v>
      </c>
      <c r="D107" s="52" t="s">
        <v>51</v>
      </c>
      <c r="E107" s="35" t="s">
        <v>105</v>
      </c>
      <c r="F107" s="35">
        <v>1416344</v>
      </c>
      <c r="G107" s="35">
        <v>9901534439</v>
      </c>
      <c r="H107" s="37">
        <v>2425331831218</v>
      </c>
      <c r="I107" s="35"/>
      <c r="J107" s="84"/>
      <c r="K107" s="35">
        <v>3424062867</v>
      </c>
      <c r="L107" s="60" t="s">
        <v>146</v>
      </c>
      <c r="M107" s="24">
        <v>44470</v>
      </c>
      <c r="N107" s="25">
        <v>363</v>
      </c>
      <c r="O107" s="26">
        <v>72.540000000000006</v>
      </c>
      <c r="P107" s="20">
        <v>31</v>
      </c>
      <c r="Q107" s="27">
        <v>801.26</v>
      </c>
      <c r="R107" s="28">
        <f t="shared" ref="R107:R139" si="22">+O107*P107</f>
        <v>2248.7400000000002</v>
      </c>
      <c r="S107" s="29">
        <v>250</v>
      </c>
      <c r="T107" s="30">
        <f t="shared" ref="T107" si="23">Q107+R107+S107</f>
        <v>3300</v>
      </c>
      <c r="U107" s="31">
        <f t="shared" si="19"/>
        <v>147.32</v>
      </c>
      <c r="V107" s="104">
        <v>0</v>
      </c>
      <c r="W107" s="104">
        <v>0</v>
      </c>
      <c r="X107" s="31">
        <f t="shared" si="20"/>
        <v>147.32</v>
      </c>
      <c r="Y107" s="33">
        <f t="shared" si="21"/>
        <v>3152.68</v>
      </c>
      <c r="Z107" s="154"/>
    </row>
    <row r="108" spans="1:26" s="6" customFormat="1" ht="15" customHeight="1" x14ac:dyDescent="0.25">
      <c r="A108" s="16">
        <f t="shared" ref="A108:A140" si="24">A107+1</f>
        <v>79</v>
      </c>
      <c r="B108" s="17">
        <v>9901433970</v>
      </c>
      <c r="C108" s="18" t="s">
        <v>240</v>
      </c>
      <c r="D108" s="35" t="s">
        <v>51</v>
      </c>
      <c r="E108" s="35" t="s">
        <v>145</v>
      </c>
      <c r="F108" s="35">
        <v>1416345</v>
      </c>
      <c r="G108" s="35">
        <v>9901433970</v>
      </c>
      <c r="H108" s="37">
        <v>1963451970101</v>
      </c>
      <c r="I108" s="35"/>
      <c r="J108" s="84"/>
      <c r="K108" s="35">
        <v>3164072927</v>
      </c>
      <c r="L108" s="23" t="s">
        <v>74</v>
      </c>
      <c r="M108" s="24">
        <v>42052</v>
      </c>
      <c r="N108" s="25">
        <v>363</v>
      </c>
      <c r="O108" s="64">
        <v>72.540000000000006</v>
      </c>
      <c r="P108" s="20">
        <v>31</v>
      </c>
      <c r="Q108" s="27">
        <v>801.26</v>
      </c>
      <c r="R108" s="28">
        <f t="shared" si="22"/>
        <v>2248.7400000000002</v>
      </c>
      <c r="S108" s="29">
        <v>250</v>
      </c>
      <c r="T108" s="30">
        <f t="shared" ref="T108:T140" si="25">Q108+R108+S108</f>
        <v>3300</v>
      </c>
      <c r="U108" s="31">
        <f t="shared" si="19"/>
        <v>147.32</v>
      </c>
      <c r="V108" s="104">
        <v>0</v>
      </c>
      <c r="W108" s="104">
        <v>0</v>
      </c>
      <c r="X108" s="31">
        <f t="shared" si="20"/>
        <v>147.32</v>
      </c>
      <c r="Y108" s="33">
        <f t="shared" si="21"/>
        <v>3152.68</v>
      </c>
      <c r="Z108" s="154"/>
    </row>
    <row r="109" spans="1:26" s="6" customFormat="1" ht="15" customHeight="1" x14ac:dyDescent="0.25">
      <c r="A109" s="16">
        <f t="shared" si="24"/>
        <v>80</v>
      </c>
      <c r="B109" s="17">
        <v>9901377122</v>
      </c>
      <c r="C109" s="18" t="s">
        <v>241</v>
      </c>
      <c r="D109" s="35" t="s">
        <v>51</v>
      </c>
      <c r="E109" s="35" t="s">
        <v>145</v>
      </c>
      <c r="F109" s="35">
        <v>1416346</v>
      </c>
      <c r="G109" s="35">
        <v>9901377122</v>
      </c>
      <c r="H109" s="37">
        <v>2190540960506</v>
      </c>
      <c r="I109" s="35"/>
      <c r="J109" s="84"/>
      <c r="K109" s="35">
        <v>3216036260</v>
      </c>
      <c r="L109" s="43" t="s">
        <v>29</v>
      </c>
      <c r="M109" s="24">
        <v>43101</v>
      </c>
      <c r="N109" s="25">
        <v>363</v>
      </c>
      <c r="O109" s="64">
        <v>72.540000000000006</v>
      </c>
      <c r="P109" s="20">
        <v>31</v>
      </c>
      <c r="Q109" s="27">
        <v>801.26</v>
      </c>
      <c r="R109" s="28">
        <f t="shared" si="22"/>
        <v>2248.7400000000002</v>
      </c>
      <c r="S109" s="29">
        <v>250</v>
      </c>
      <c r="T109" s="30">
        <f t="shared" si="25"/>
        <v>3300</v>
      </c>
      <c r="U109" s="31">
        <f t="shared" si="19"/>
        <v>147.32</v>
      </c>
      <c r="V109" s="104">
        <v>0</v>
      </c>
      <c r="W109" s="104">
        <v>0</v>
      </c>
      <c r="X109" s="31">
        <f t="shared" si="20"/>
        <v>147.32</v>
      </c>
      <c r="Y109" s="33">
        <f t="shared" si="21"/>
        <v>3152.68</v>
      </c>
      <c r="Z109" s="154"/>
    </row>
    <row r="110" spans="1:26" x14ac:dyDescent="0.25">
      <c r="A110" s="16">
        <f t="shared" si="24"/>
        <v>81</v>
      </c>
      <c r="B110" s="17">
        <v>9901389098</v>
      </c>
      <c r="C110" s="18" t="s">
        <v>242</v>
      </c>
      <c r="D110" s="35" t="s">
        <v>51</v>
      </c>
      <c r="E110" s="35" t="s">
        <v>145</v>
      </c>
      <c r="F110" s="35">
        <v>1416348</v>
      </c>
      <c r="G110" s="35">
        <v>9901389098</v>
      </c>
      <c r="H110" s="37">
        <v>1656557040408</v>
      </c>
      <c r="I110" s="35"/>
      <c r="J110" s="84"/>
      <c r="K110" s="35">
        <v>3759029670</v>
      </c>
      <c r="L110" s="43" t="s">
        <v>30</v>
      </c>
      <c r="M110" s="24">
        <v>43101</v>
      </c>
      <c r="N110" s="25">
        <v>363</v>
      </c>
      <c r="O110" s="64">
        <v>72.540000000000006</v>
      </c>
      <c r="P110" s="20">
        <v>31</v>
      </c>
      <c r="Q110" s="27">
        <v>801.26</v>
      </c>
      <c r="R110" s="28">
        <f t="shared" si="22"/>
        <v>2248.7400000000002</v>
      </c>
      <c r="S110" s="29">
        <v>250</v>
      </c>
      <c r="T110" s="30">
        <f t="shared" si="25"/>
        <v>3300</v>
      </c>
      <c r="U110" s="31">
        <f t="shared" si="19"/>
        <v>147.32</v>
      </c>
      <c r="V110" s="104">
        <v>0</v>
      </c>
      <c r="W110" s="104">
        <v>0</v>
      </c>
      <c r="X110" s="31">
        <f t="shared" si="20"/>
        <v>147.32</v>
      </c>
      <c r="Y110" s="33">
        <f t="shared" si="21"/>
        <v>3152.68</v>
      </c>
      <c r="Z110" s="154"/>
    </row>
    <row r="111" spans="1:26" ht="15.75" customHeight="1" x14ac:dyDescent="0.25">
      <c r="A111" s="16">
        <f t="shared" si="24"/>
        <v>82</v>
      </c>
      <c r="B111" s="17">
        <v>990099346</v>
      </c>
      <c r="C111" s="18" t="s">
        <v>243</v>
      </c>
      <c r="D111" s="35" t="s">
        <v>51</v>
      </c>
      <c r="E111" s="35" t="s">
        <v>86</v>
      </c>
      <c r="F111" s="35">
        <v>1416349</v>
      </c>
      <c r="G111" s="35">
        <v>990099346</v>
      </c>
      <c r="H111" s="37">
        <v>1896012480512</v>
      </c>
      <c r="I111" s="35"/>
      <c r="J111" s="84"/>
      <c r="K111" s="35">
        <v>3216001659</v>
      </c>
      <c r="L111" s="23" t="s">
        <v>52</v>
      </c>
      <c r="M111" s="24">
        <v>41687</v>
      </c>
      <c r="N111" s="25">
        <v>363</v>
      </c>
      <c r="O111" s="64">
        <v>72.540000000000006</v>
      </c>
      <c r="P111" s="20">
        <v>31</v>
      </c>
      <c r="Q111" s="27">
        <v>801.26</v>
      </c>
      <c r="R111" s="28">
        <f t="shared" si="22"/>
        <v>2248.7400000000002</v>
      </c>
      <c r="S111" s="29">
        <v>250</v>
      </c>
      <c r="T111" s="30">
        <f t="shared" si="25"/>
        <v>3300</v>
      </c>
      <c r="U111" s="31">
        <f t="shared" si="19"/>
        <v>147.32</v>
      </c>
      <c r="V111" s="104">
        <v>0</v>
      </c>
      <c r="W111" s="104">
        <v>0</v>
      </c>
      <c r="X111" s="31">
        <f t="shared" si="20"/>
        <v>147.32</v>
      </c>
      <c r="Y111" s="33">
        <f t="shared" si="21"/>
        <v>3152.68</v>
      </c>
      <c r="Z111" s="154"/>
    </row>
    <row r="112" spans="1:26" ht="15.75" customHeight="1" x14ac:dyDescent="0.25">
      <c r="A112" s="16">
        <f t="shared" si="24"/>
        <v>83</v>
      </c>
      <c r="B112" s="17">
        <v>9901433915</v>
      </c>
      <c r="C112" s="18" t="s">
        <v>244</v>
      </c>
      <c r="D112" s="35" t="s">
        <v>51</v>
      </c>
      <c r="E112" s="35" t="s">
        <v>86</v>
      </c>
      <c r="F112" s="35">
        <v>1416350</v>
      </c>
      <c r="G112" s="35">
        <v>9901433915</v>
      </c>
      <c r="H112" s="37">
        <v>1990018390101</v>
      </c>
      <c r="I112" s="35"/>
      <c r="J112" s="84"/>
      <c r="K112" s="35">
        <v>3216001457</v>
      </c>
      <c r="L112" s="23" t="s">
        <v>53</v>
      </c>
      <c r="M112" s="24">
        <v>37622</v>
      </c>
      <c r="N112" s="25">
        <v>363</v>
      </c>
      <c r="O112" s="64">
        <v>72.540000000000006</v>
      </c>
      <c r="P112" s="20">
        <v>31</v>
      </c>
      <c r="Q112" s="27">
        <v>801.26</v>
      </c>
      <c r="R112" s="28">
        <f t="shared" si="22"/>
        <v>2248.7400000000002</v>
      </c>
      <c r="S112" s="29">
        <v>250</v>
      </c>
      <c r="T112" s="30">
        <f t="shared" si="25"/>
        <v>3300</v>
      </c>
      <c r="U112" s="31">
        <f t="shared" si="19"/>
        <v>147.32</v>
      </c>
      <c r="V112" s="104">
        <v>0</v>
      </c>
      <c r="W112" s="104">
        <v>0</v>
      </c>
      <c r="X112" s="31">
        <f t="shared" si="20"/>
        <v>147.32</v>
      </c>
      <c r="Y112" s="33">
        <f t="shared" si="21"/>
        <v>3152.68</v>
      </c>
      <c r="Z112" s="154"/>
    </row>
    <row r="113" spans="1:26" ht="17.25" customHeight="1" x14ac:dyDescent="0.25">
      <c r="A113" s="16">
        <f t="shared" si="24"/>
        <v>84</v>
      </c>
      <c r="B113" s="17">
        <v>990099268</v>
      </c>
      <c r="C113" s="18" t="s">
        <v>245</v>
      </c>
      <c r="D113" s="35" t="s">
        <v>51</v>
      </c>
      <c r="E113" s="35" t="s">
        <v>86</v>
      </c>
      <c r="F113" s="35">
        <v>1416351</v>
      </c>
      <c r="G113" s="35">
        <v>990099268</v>
      </c>
      <c r="H113" s="37">
        <v>1759339280114</v>
      </c>
      <c r="I113" s="35"/>
      <c r="J113" s="84"/>
      <c r="K113" s="35">
        <v>3216004468</v>
      </c>
      <c r="L113" s="23" t="s">
        <v>54</v>
      </c>
      <c r="M113" s="24">
        <v>41276</v>
      </c>
      <c r="N113" s="25">
        <v>363</v>
      </c>
      <c r="O113" s="64">
        <v>72.540000000000006</v>
      </c>
      <c r="P113" s="20">
        <v>31</v>
      </c>
      <c r="Q113" s="27">
        <v>801.26</v>
      </c>
      <c r="R113" s="28">
        <f t="shared" si="22"/>
        <v>2248.7400000000002</v>
      </c>
      <c r="S113" s="29">
        <v>250</v>
      </c>
      <c r="T113" s="30">
        <f t="shared" si="25"/>
        <v>3300</v>
      </c>
      <c r="U113" s="31">
        <f t="shared" si="19"/>
        <v>147.32</v>
      </c>
      <c r="V113" s="104">
        <v>0</v>
      </c>
      <c r="W113" s="104">
        <v>0</v>
      </c>
      <c r="X113" s="31">
        <f t="shared" si="20"/>
        <v>147.32</v>
      </c>
      <c r="Y113" s="33">
        <f t="shared" si="21"/>
        <v>3152.68</v>
      </c>
      <c r="Z113" s="154"/>
    </row>
    <row r="114" spans="1:26" ht="15.75" customHeight="1" x14ac:dyDescent="0.25">
      <c r="A114" s="16">
        <f t="shared" si="24"/>
        <v>85</v>
      </c>
      <c r="B114" s="17">
        <v>9901433919</v>
      </c>
      <c r="C114" s="18" t="s">
        <v>246</v>
      </c>
      <c r="D114" s="35" t="s">
        <v>51</v>
      </c>
      <c r="E114" s="35" t="s">
        <v>86</v>
      </c>
      <c r="F114" s="35">
        <v>1416352</v>
      </c>
      <c r="G114" s="35">
        <v>9901433919</v>
      </c>
      <c r="H114" s="37">
        <v>1736840090114</v>
      </c>
      <c r="I114" s="35"/>
      <c r="J114" s="84"/>
      <c r="K114" s="35">
        <v>3164033390</v>
      </c>
      <c r="L114" s="23" t="s">
        <v>55</v>
      </c>
      <c r="M114" s="24">
        <v>39326</v>
      </c>
      <c r="N114" s="25">
        <v>363</v>
      </c>
      <c r="O114" s="64">
        <v>72.540000000000006</v>
      </c>
      <c r="P114" s="20">
        <v>31</v>
      </c>
      <c r="Q114" s="27">
        <v>801.26</v>
      </c>
      <c r="R114" s="28">
        <f t="shared" si="22"/>
        <v>2248.7400000000002</v>
      </c>
      <c r="S114" s="29">
        <v>250</v>
      </c>
      <c r="T114" s="30">
        <f t="shared" si="25"/>
        <v>3300</v>
      </c>
      <c r="U114" s="31">
        <f t="shared" si="19"/>
        <v>147.32</v>
      </c>
      <c r="V114" s="104">
        <v>0</v>
      </c>
      <c r="W114" s="104">
        <v>0</v>
      </c>
      <c r="X114" s="31">
        <f t="shared" si="20"/>
        <v>147.32</v>
      </c>
      <c r="Y114" s="33">
        <f t="shared" si="21"/>
        <v>3152.68</v>
      </c>
      <c r="Z114" s="154"/>
    </row>
    <row r="115" spans="1:26" x14ac:dyDescent="0.25">
      <c r="A115" s="16">
        <f t="shared" si="24"/>
        <v>86</v>
      </c>
      <c r="B115" s="17">
        <v>9901433922</v>
      </c>
      <c r="C115" s="18" t="s">
        <v>247</v>
      </c>
      <c r="D115" s="35" t="s">
        <v>51</v>
      </c>
      <c r="E115" s="35" t="s">
        <v>86</v>
      </c>
      <c r="F115" s="35">
        <v>1416353</v>
      </c>
      <c r="G115" s="35">
        <v>9901433922</v>
      </c>
      <c r="H115" s="37">
        <v>1692800980114</v>
      </c>
      <c r="I115" s="35"/>
      <c r="J115" s="84"/>
      <c r="K115" s="35">
        <v>3216001865</v>
      </c>
      <c r="L115" s="23" t="s">
        <v>56</v>
      </c>
      <c r="M115" s="24">
        <v>38384</v>
      </c>
      <c r="N115" s="25">
        <v>363</v>
      </c>
      <c r="O115" s="64">
        <v>72.540000000000006</v>
      </c>
      <c r="P115" s="20">
        <v>31</v>
      </c>
      <c r="Q115" s="27">
        <v>801.26</v>
      </c>
      <c r="R115" s="28">
        <f t="shared" si="22"/>
        <v>2248.7400000000002</v>
      </c>
      <c r="S115" s="29">
        <v>250</v>
      </c>
      <c r="T115" s="30">
        <f t="shared" si="25"/>
        <v>3300</v>
      </c>
      <c r="U115" s="31">
        <f t="shared" si="19"/>
        <v>147.32</v>
      </c>
      <c r="V115" s="104">
        <v>0</v>
      </c>
      <c r="W115" s="104">
        <v>0</v>
      </c>
      <c r="X115" s="31">
        <f t="shared" si="20"/>
        <v>147.32</v>
      </c>
      <c r="Y115" s="33">
        <f t="shared" si="21"/>
        <v>3152.68</v>
      </c>
      <c r="Z115" s="154"/>
    </row>
    <row r="116" spans="1:26" x14ac:dyDescent="0.25">
      <c r="A116" s="16">
        <f t="shared" si="24"/>
        <v>87</v>
      </c>
      <c r="B116" s="17">
        <v>9901433923</v>
      </c>
      <c r="C116" s="18" t="s">
        <v>248</v>
      </c>
      <c r="D116" s="35" t="s">
        <v>51</v>
      </c>
      <c r="E116" s="35" t="s">
        <v>86</v>
      </c>
      <c r="F116" s="35">
        <v>1416354</v>
      </c>
      <c r="G116" s="35">
        <v>9901433923</v>
      </c>
      <c r="H116" s="37">
        <v>1593226930114</v>
      </c>
      <c r="I116" s="35"/>
      <c r="J116" s="84"/>
      <c r="K116" s="35">
        <v>3216001829</v>
      </c>
      <c r="L116" s="23" t="s">
        <v>57</v>
      </c>
      <c r="M116" s="65">
        <v>38355</v>
      </c>
      <c r="N116" s="25">
        <v>363</v>
      </c>
      <c r="O116" s="64">
        <v>72.540000000000006</v>
      </c>
      <c r="P116" s="20">
        <v>31</v>
      </c>
      <c r="Q116" s="27">
        <v>801.26</v>
      </c>
      <c r="R116" s="28">
        <f t="shared" si="22"/>
        <v>2248.7400000000002</v>
      </c>
      <c r="S116" s="29">
        <v>250</v>
      </c>
      <c r="T116" s="30">
        <f t="shared" si="25"/>
        <v>3300</v>
      </c>
      <c r="U116" s="31">
        <f t="shared" si="19"/>
        <v>147.32</v>
      </c>
      <c r="V116" s="104">
        <v>0</v>
      </c>
      <c r="W116" s="104">
        <v>0</v>
      </c>
      <c r="X116" s="31">
        <f t="shared" si="20"/>
        <v>147.32</v>
      </c>
      <c r="Y116" s="33">
        <f t="shared" si="21"/>
        <v>3152.68</v>
      </c>
      <c r="Z116" s="154"/>
    </row>
    <row r="117" spans="1:26" x14ac:dyDescent="0.25">
      <c r="A117" s="16">
        <f t="shared" si="24"/>
        <v>88</v>
      </c>
      <c r="B117" s="17">
        <v>9901433924</v>
      </c>
      <c r="C117" s="18" t="s">
        <v>249</v>
      </c>
      <c r="D117" s="35" t="s">
        <v>51</v>
      </c>
      <c r="E117" s="35" t="s">
        <v>86</v>
      </c>
      <c r="F117" s="35">
        <v>1416355</v>
      </c>
      <c r="G117" s="35">
        <v>9901433924</v>
      </c>
      <c r="H117" s="37">
        <v>2563457750114</v>
      </c>
      <c r="I117" s="35"/>
      <c r="J117" s="84"/>
      <c r="K117" s="35">
        <v>3216001833</v>
      </c>
      <c r="L117" s="23" t="s">
        <v>58</v>
      </c>
      <c r="M117" s="54">
        <v>38355</v>
      </c>
      <c r="N117" s="25">
        <v>363</v>
      </c>
      <c r="O117" s="64">
        <v>72.540000000000006</v>
      </c>
      <c r="P117" s="20">
        <v>31</v>
      </c>
      <c r="Q117" s="27">
        <v>801.26</v>
      </c>
      <c r="R117" s="28">
        <f t="shared" si="22"/>
        <v>2248.7400000000002</v>
      </c>
      <c r="S117" s="29">
        <v>250</v>
      </c>
      <c r="T117" s="30">
        <f t="shared" si="25"/>
        <v>3300</v>
      </c>
      <c r="U117" s="31">
        <f t="shared" si="19"/>
        <v>147.32</v>
      </c>
      <c r="V117" s="104">
        <v>0</v>
      </c>
      <c r="W117" s="104">
        <v>0</v>
      </c>
      <c r="X117" s="31">
        <f t="shared" si="20"/>
        <v>147.32</v>
      </c>
      <c r="Y117" s="33">
        <f t="shared" si="21"/>
        <v>3152.68</v>
      </c>
      <c r="Z117" s="154"/>
    </row>
    <row r="118" spans="1:26" x14ac:dyDescent="0.25">
      <c r="A118" s="16">
        <f t="shared" si="24"/>
        <v>89</v>
      </c>
      <c r="B118" s="17">
        <v>9901433925</v>
      </c>
      <c r="C118" s="18" t="s">
        <v>250</v>
      </c>
      <c r="D118" s="35" t="s">
        <v>51</v>
      </c>
      <c r="E118" s="35" t="s">
        <v>86</v>
      </c>
      <c r="F118" s="35">
        <v>1416356</v>
      </c>
      <c r="G118" s="35">
        <v>9901433925</v>
      </c>
      <c r="H118" s="37">
        <v>2218199081203</v>
      </c>
      <c r="I118" s="35"/>
      <c r="J118" s="84"/>
      <c r="K118" s="35">
        <v>4216008623</v>
      </c>
      <c r="L118" s="23" t="s">
        <v>59</v>
      </c>
      <c r="M118" s="54">
        <v>38720</v>
      </c>
      <c r="N118" s="25">
        <v>363</v>
      </c>
      <c r="O118" s="64">
        <v>72.540000000000006</v>
      </c>
      <c r="P118" s="20">
        <v>31</v>
      </c>
      <c r="Q118" s="27">
        <v>801.26</v>
      </c>
      <c r="R118" s="28">
        <f t="shared" si="22"/>
        <v>2248.7400000000002</v>
      </c>
      <c r="S118" s="29">
        <v>250</v>
      </c>
      <c r="T118" s="30">
        <f t="shared" si="25"/>
        <v>3300</v>
      </c>
      <c r="U118" s="31">
        <f t="shared" si="19"/>
        <v>147.32</v>
      </c>
      <c r="V118" s="104">
        <v>0</v>
      </c>
      <c r="W118" s="104">
        <v>0</v>
      </c>
      <c r="X118" s="31">
        <f t="shared" si="20"/>
        <v>147.32</v>
      </c>
      <c r="Y118" s="33">
        <f t="shared" si="21"/>
        <v>3152.68</v>
      </c>
      <c r="Z118" s="154"/>
    </row>
    <row r="119" spans="1:26" x14ac:dyDescent="0.25">
      <c r="A119" s="16">
        <f t="shared" si="24"/>
        <v>90</v>
      </c>
      <c r="B119" s="17">
        <v>9901433927</v>
      </c>
      <c r="C119" s="18" t="s">
        <v>251</v>
      </c>
      <c r="D119" s="35" t="s">
        <v>51</v>
      </c>
      <c r="E119" s="35" t="s">
        <v>86</v>
      </c>
      <c r="F119" s="35">
        <v>1416357</v>
      </c>
      <c r="G119" s="35">
        <v>9901433927</v>
      </c>
      <c r="H119" s="37">
        <v>2225887990112</v>
      </c>
      <c r="I119" s="35"/>
      <c r="J119" s="84"/>
      <c r="K119" s="35">
        <v>3164079920</v>
      </c>
      <c r="L119" s="66" t="s">
        <v>60</v>
      </c>
      <c r="M119" s="54">
        <v>43101</v>
      </c>
      <c r="N119" s="25">
        <v>363</v>
      </c>
      <c r="O119" s="64">
        <v>72.540000000000006</v>
      </c>
      <c r="P119" s="20">
        <v>31</v>
      </c>
      <c r="Q119" s="27">
        <v>801.26</v>
      </c>
      <c r="R119" s="28">
        <f t="shared" si="22"/>
        <v>2248.7400000000002</v>
      </c>
      <c r="S119" s="29">
        <v>250</v>
      </c>
      <c r="T119" s="30">
        <f t="shared" si="25"/>
        <v>3300</v>
      </c>
      <c r="U119" s="31">
        <f t="shared" si="19"/>
        <v>147.32</v>
      </c>
      <c r="V119" s="104">
        <v>0</v>
      </c>
      <c r="W119" s="104">
        <v>0</v>
      </c>
      <c r="X119" s="31">
        <f t="shared" si="20"/>
        <v>147.32</v>
      </c>
      <c r="Y119" s="33">
        <f t="shared" si="21"/>
        <v>3152.68</v>
      </c>
      <c r="Z119" s="154"/>
    </row>
    <row r="120" spans="1:26" x14ac:dyDescent="0.25">
      <c r="A120" s="16">
        <f t="shared" si="24"/>
        <v>91</v>
      </c>
      <c r="B120" s="17">
        <v>990099333</v>
      </c>
      <c r="C120" s="18" t="s">
        <v>252</v>
      </c>
      <c r="D120" s="35" t="s">
        <v>51</v>
      </c>
      <c r="E120" s="35" t="s">
        <v>86</v>
      </c>
      <c r="F120" s="35">
        <v>1416358</v>
      </c>
      <c r="G120" s="35">
        <v>990099333</v>
      </c>
      <c r="H120" s="37">
        <v>1879747050114</v>
      </c>
      <c r="I120" s="35"/>
      <c r="J120" s="84"/>
      <c r="K120" s="35">
        <v>3287008934</v>
      </c>
      <c r="L120" s="43" t="s">
        <v>62</v>
      </c>
      <c r="M120" s="54">
        <v>42370</v>
      </c>
      <c r="N120" s="25">
        <v>363</v>
      </c>
      <c r="O120" s="64">
        <v>72.540000000000006</v>
      </c>
      <c r="P120" s="20">
        <v>31</v>
      </c>
      <c r="Q120" s="27">
        <v>801.26</v>
      </c>
      <c r="R120" s="28">
        <f t="shared" si="22"/>
        <v>2248.7400000000002</v>
      </c>
      <c r="S120" s="29">
        <v>250</v>
      </c>
      <c r="T120" s="30">
        <f t="shared" si="25"/>
        <v>3300</v>
      </c>
      <c r="U120" s="31">
        <f t="shared" si="19"/>
        <v>147.32</v>
      </c>
      <c r="V120" s="104">
        <v>0</v>
      </c>
      <c r="W120" s="104">
        <v>0</v>
      </c>
      <c r="X120" s="31">
        <f t="shared" si="20"/>
        <v>147.32</v>
      </c>
      <c r="Y120" s="33">
        <f t="shared" si="21"/>
        <v>3152.68</v>
      </c>
      <c r="Z120" s="154"/>
    </row>
    <row r="121" spans="1:26" x14ac:dyDescent="0.25">
      <c r="A121" s="16">
        <f t="shared" si="24"/>
        <v>92</v>
      </c>
      <c r="B121" s="17">
        <v>9901351185</v>
      </c>
      <c r="C121" s="18" t="s">
        <v>253</v>
      </c>
      <c r="D121" s="35" t="s">
        <v>51</v>
      </c>
      <c r="E121" s="35" t="s">
        <v>86</v>
      </c>
      <c r="F121" s="35">
        <v>1416359</v>
      </c>
      <c r="G121" s="35">
        <v>9901351185</v>
      </c>
      <c r="H121" s="37">
        <v>2560011890114</v>
      </c>
      <c r="I121" s="35"/>
      <c r="J121" s="84"/>
      <c r="K121" s="35">
        <v>3287036198</v>
      </c>
      <c r="L121" s="40" t="s">
        <v>63</v>
      </c>
      <c r="M121" s="54">
        <v>42370</v>
      </c>
      <c r="N121" s="25">
        <v>363</v>
      </c>
      <c r="O121" s="64">
        <v>72.540000000000006</v>
      </c>
      <c r="P121" s="20">
        <v>31</v>
      </c>
      <c r="Q121" s="27">
        <v>801.26</v>
      </c>
      <c r="R121" s="28">
        <f t="shared" si="22"/>
        <v>2248.7400000000002</v>
      </c>
      <c r="S121" s="29">
        <v>250</v>
      </c>
      <c r="T121" s="30">
        <f t="shared" si="25"/>
        <v>3300</v>
      </c>
      <c r="U121" s="31">
        <f t="shared" si="19"/>
        <v>147.32</v>
      </c>
      <c r="V121" s="104">
        <v>0</v>
      </c>
      <c r="W121" s="104">
        <v>0</v>
      </c>
      <c r="X121" s="31">
        <f t="shared" si="20"/>
        <v>147.32</v>
      </c>
      <c r="Y121" s="33">
        <f t="shared" si="21"/>
        <v>3152.68</v>
      </c>
      <c r="Z121" s="154"/>
    </row>
    <row r="122" spans="1:26" x14ac:dyDescent="0.25">
      <c r="A122" s="42">
        <f t="shared" si="24"/>
        <v>93</v>
      </c>
      <c r="B122" s="41">
        <v>9901361506</v>
      </c>
      <c r="C122" s="18" t="s">
        <v>254</v>
      </c>
      <c r="D122" s="156" t="s">
        <v>51</v>
      </c>
      <c r="E122" s="156" t="s">
        <v>86</v>
      </c>
      <c r="F122" s="156">
        <v>1416361</v>
      </c>
      <c r="G122" s="156">
        <v>9901361506</v>
      </c>
      <c r="H122" s="157">
        <v>1690893630114</v>
      </c>
      <c r="I122" s="156"/>
      <c r="J122" s="24"/>
      <c r="K122" s="156">
        <v>3164074549</v>
      </c>
      <c r="L122" s="40" t="s">
        <v>64</v>
      </c>
      <c r="M122" s="54">
        <v>42370</v>
      </c>
      <c r="N122" s="25">
        <v>363</v>
      </c>
      <c r="O122" s="163">
        <v>72.540000000000006</v>
      </c>
      <c r="P122" s="20">
        <v>31</v>
      </c>
      <c r="Q122" s="27">
        <v>801.26</v>
      </c>
      <c r="R122" s="28">
        <f t="shared" si="22"/>
        <v>2248.7400000000002</v>
      </c>
      <c r="S122" s="29">
        <v>250</v>
      </c>
      <c r="T122" s="30">
        <f t="shared" si="25"/>
        <v>3300</v>
      </c>
      <c r="U122" s="31">
        <f t="shared" si="19"/>
        <v>147.32</v>
      </c>
      <c r="V122" s="104">
        <v>0</v>
      </c>
      <c r="W122" s="104">
        <v>0</v>
      </c>
      <c r="X122" s="31">
        <f t="shared" si="20"/>
        <v>147.32</v>
      </c>
      <c r="Y122" s="33">
        <f t="shared" si="21"/>
        <v>3152.68</v>
      </c>
      <c r="Z122" s="154"/>
    </row>
    <row r="123" spans="1:26" x14ac:dyDescent="0.25">
      <c r="A123" s="42">
        <f t="shared" si="24"/>
        <v>94</v>
      </c>
      <c r="B123" s="41">
        <v>9901451093</v>
      </c>
      <c r="C123" s="18" t="s">
        <v>255</v>
      </c>
      <c r="D123" s="156" t="s">
        <v>51</v>
      </c>
      <c r="E123" s="156" t="s">
        <v>86</v>
      </c>
      <c r="F123" s="156">
        <v>1416347</v>
      </c>
      <c r="G123" s="156">
        <v>9901451093</v>
      </c>
      <c r="H123" s="157">
        <v>2692055940114</v>
      </c>
      <c r="I123" s="156"/>
      <c r="J123" s="24"/>
      <c r="K123" s="156">
        <v>3164079952</v>
      </c>
      <c r="L123" s="40" t="s">
        <v>65</v>
      </c>
      <c r="M123" s="54">
        <v>43353</v>
      </c>
      <c r="N123" s="25">
        <v>363</v>
      </c>
      <c r="O123" s="163">
        <v>72.540000000000006</v>
      </c>
      <c r="P123" s="20">
        <v>31</v>
      </c>
      <c r="Q123" s="27">
        <v>801.26</v>
      </c>
      <c r="R123" s="28">
        <f t="shared" si="22"/>
        <v>2248.7400000000002</v>
      </c>
      <c r="S123" s="29">
        <v>250</v>
      </c>
      <c r="T123" s="30">
        <f t="shared" si="25"/>
        <v>3300</v>
      </c>
      <c r="U123" s="31">
        <f t="shared" si="19"/>
        <v>147.32</v>
      </c>
      <c r="V123" s="104">
        <v>0</v>
      </c>
      <c r="W123" s="104">
        <v>0</v>
      </c>
      <c r="X123" s="31">
        <f t="shared" si="20"/>
        <v>147.32</v>
      </c>
      <c r="Y123" s="33">
        <f t="shared" si="21"/>
        <v>3152.68</v>
      </c>
      <c r="Z123" s="154"/>
    </row>
    <row r="124" spans="1:26" x14ac:dyDescent="0.25">
      <c r="A124" s="42">
        <f t="shared" si="24"/>
        <v>95</v>
      </c>
      <c r="B124" s="41">
        <v>9901549822</v>
      </c>
      <c r="C124" s="18" t="s">
        <v>272</v>
      </c>
      <c r="D124" s="156" t="s">
        <v>51</v>
      </c>
      <c r="E124" s="156" t="s">
        <v>86</v>
      </c>
      <c r="F124" s="156">
        <v>1416376</v>
      </c>
      <c r="G124" s="156">
        <v>9901549822</v>
      </c>
      <c r="H124" s="157">
        <v>2413406400114</v>
      </c>
      <c r="I124" s="156"/>
      <c r="J124" s="24"/>
      <c r="K124" s="156">
        <v>3654026191</v>
      </c>
      <c r="L124" s="55" t="s">
        <v>162</v>
      </c>
      <c r="M124" s="54">
        <v>44593</v>
      </c>
      <c r="N124" s="67">
        <f>29+30+31+31+30</f>
        <v>151</v>
      </c>
      <c r="O124" s="163">
        <v>72.540000000000006</v>
      </c>
      <c r="P124" s="20">
        <v>31</v>
      </c>
      <c r="Q124" s="27">
        <v>801.26</v>
      </c>
      <c r="R124" s="28">
        <f t="shared" si="22"/>
        <v>2248.7400000000002</v>
      </c>
      <c r="S124" s="29">
        <v>250</v>
      </c>
      <c r="T124" s="30">
        <f t="shared" si="25"/>
        <v>3300</v>
      </c>
      <c r="U124" s="31">
        <f t="shared" si="19"/>
        <v>147.32</v>
      </c>
      <c r="V124" s="104">
        <v>0</v>
      </c>
      <c r="W124" s="104">
        <v>0</v>
      </c>
      <c r="X124" s="31">
        <f t="shared" si="20"/>
        <v>147.32</v>
      </c>
      <c r="Y124" s="33">
        <f t="shared" si="21"/>
        <v>3152.68</v>
      </c>
      <c r="Z124" s="154"/>
    </row>
    <row r="125" spans="1:26" x14ac:dyDescent="0.25">
      <c r="A125" s="42">
        <f t="shared" si="24"/>
        <v>96</v>
      </c>
      <c r="B125" s="41">
        <v>9901494527</v>
      </c>
      <c r="C125" s="18" t="s">
        <v>256</v>
      </c>
      <c r="D125" s="156" t="s">
        <v>51</v>
      </c>
      <c r="E125" s="156" t="s">
        <v>86</v>
      </c>
      <c r="F125" s="156">
        <v>1416362</v>
      </c>
      <c r="G125" s="156">
        <v>9901494527</v>
      </c>
      <c r="H125" s="157">
        <v>1995677000512</v>
      </c>
      <c r="I125" s="156"/>
      <c r="J125" s="24"/>
      <c r="K125" s="156">
        <v>3654023887</v>
      </c>
      <c r="L125" s="40" t="s">
        <v>147</v>
      </c>
      <c r="M125" s="54">
        <v>44470</v>
      </c>
      <c r="N125" s="54"/>
      <c r="O125" s="163">
        <v>72.540000000000006</v>
      </c>
      <c r="P125" s="20">
        <v>31</v>
      </c>
      <c r="Q125" s="27">
        <v>801.26</v>
      </c>
      <c r="R125" s="28">
        <f t="shared" si="22"/>
        <v>2248.7400000000002</v>
      </c>
      <c r="S125" s="29">
        <v>250</v>
      </c>
      <c r="T125" s="30">
        <f t="shared" si="25"/>
        <v>3300</v>
      </c>
      <c r="U125" s="31">
        <f t="shared" si="19"/>
        <v>147.32</v>
      </c>
      <c r="V125" s="104">
        <v>0</v>
      </c>
      <c r="W125" s="104">
        <v>0</v>
      </c>
      <c r="X125" s="31">
        <f t="shared" si="20"/>
        <v>147.32</v>
      </c>
      <c r="Y125" s="33">
        <f t="shared" si="21"/>
        <v>3152.68</v>
      </c>
      <c r="Z125" s="154"/>
    </row>
    <row r="126" spans="1:26" x14ac:dyDescent="0.25">
      <c r="A126" s="42">
        <f t="shared" si="24"/>
        <v>97</v>
      </c>
      <c r="B126" s="41">
        <v>9901349728</v>
      </c>
      <c r="C126" s="18" t="s">
        <v>257</v>
      </c>
      <c r="D126" s="156" t="s">
        <v>51</v>
      </c>
      <c r="E126" s="156" t="s">
        <v>86</v>
      </c>
      <c r="F126" s="156">
        <v>1416365</v>
      </c>
      <c r="G126" s="156">
        <v>9901349728</v>
      </c>
      <c r="H126" s="157">
        <v>2830847230512</v>
      </c>
      <c r="I126" s="156"/>
      <c r="J126" s="24"/>
      <c r="K126" s="156">
        <v>3654013124</v>
      </c>
      <c r="L126" s="40" t="s">
        <v>66</v>
      </c>
      <c r="M126" s="54">
        <v>43101</v>
      </c>
      <c r="N126" s="67">
        <v>363</v>
      </c>
      <c r="O126" s="163">
        <v>72.540000000000006</v>
      </c>
      <c r="P126" s="20">
        <v>31</v>
      </c>
      <c r="Q126" s="27">
        <v>801.26</v>
      </c>
      <c r="R126" s="28">
        <f t="shared" si="22"/>
        <v>2248.7400000000002</v>
      </c>
      <c r="S126" s="29">
        <v>250</v>
      </c>
      <c r="T126" s="30">
        <f t="shared" si="25"/>
        <v>3300</v>
      </c>
      <c r="U126" s="31">
        <f t="shared" si="19"/>
        <v>147.32</v>
      </c>
      <c r="V126" s="104">
        <v>0</v>
      </c>
      <c r="W126" s="104">
        <v>0</v>
      </c>
      <c r="X126" s="31">
        <f t="shared" si="20"/>
        <v>147.32</v>
      </c>
      <c r="Y126" s="33">
        <f t="shared" si="21"/>
        <v>3152.68</v>
      </c>
      <c r="Z126" s="154"/>
    </row>
    <row r="127" spans="1:26" x14ac:dyDescent="0.25">
      <c r="A127" s="42">
        <f t="shared" si="24"/>
        <v>98</v>
      </c>
      <c r="B127" s="41">
        <v>9901349729</v>
      </c>
      <c r="C127" s="18" t="s">
        <v>258</v>
      </c>
      <c r="D127" s="156" t="s">
        <v>51</v>
      </c>
      <c r="E127" s="156" t="s">
        <v>86</v>
      </c>
      <c r="F127" s="156">
        <v>1416366</v>
      </c>
      <c r="G127" s="156">
        <v>9901349729</v>
      </c>
      <c r="H127" s="157">
        <v>1827151080114</v>
      </c>
      <c r="I127" s="156"/>
      <c r="J127" s="24"/>
      <c r="K127" s="156">
        <v>3164072894</v>
      </c>
      <c r="L127" s="43" t="s">
        <v>67</v>
      </c>
      <c r="M127" s="54">
        <v>43101</v>
      </c>
      <c r="N127" s="67">
        <v>363</v>
      </c>
      <c r="O127" s="163">
        <v>72.540000000000006</v>
      </c>
      <c r="P127" s="20">
        <v>31</v>
      </c>
      <c r="Q127" s="27">
        <v>801.26</v>
      </c>
      <c r="R127" s="28">
        <f t="shared" si="22"/>
        <v>2248.7400000000002</v>
      </c>
      <c r="S127" s="29">
        <v>250</v>
      </c>
      <c r="T127" s="30">
        <f t="shared" si="25"/>
        <v>3300</v>
      </c>
      <c r="U127" s="31">
        <f t="shared" si="19"/>
        <v>147.32</v>
      </c>
      <c r="V127" s="104">
        <v>0</v>
      </c>
      <c r="W127" s="104">
        <v>0</v>
      </c>
      <c r="X127" s="31">
        <f t="shared" si="20"/>
        <v>147.32</v>
      </c>
      <c r="Y127" s="33">
        <f t="shared" si="21"/>
        <v>3152.68</v>
      </c>
      <c r="Z127" s="154"/>
    </row>
    <row r="128" spans="1:26" x14ac:dyDescent="0.25">
      <c r="A128" s="42">
        <f t="shared" si="24"/>
        <v>99</v>
      </c>
      <c r="B128" s="41">
        <v>9901349730</v>
      </c>
      <c r="C128" s="18" t="s">
        <v>259</v>
      </c>
      <c r="D128" s="156" t="s">
        <v>51</v>
      </c>
      <c r="E128" s="156" t="s">
        <v>86</v>
      </c>
      <c r="F128" s="156">
        <v>1416360</v>
      </c>
      <c r="G128" s="156">
        <v>9901349730</v>
      </c>
      <c r="H128" s="157">
        <v>2176791880116</v>
      </c>
      <c r="I128" s="156"/>
      <c r="J128" s="24"/>
      <c r="K128" s="156">
        <v>3287032867</v>
      </c>
      <c r="L128" s="40" t="s">
        <v>68</v>
      </c>
      <c r="M128" s="54">
        <v>43101</v>
      </c>
      <c r="N128" s="67">
        <v>363</v>
      </c>
      <c r="O128" s="163">
        <v>72.540000000000006</v>
      </c>
      <c r="P128" s="20">
        <v>31</v>
      </c>
      <c r="Q128" s="27">
        <v>801.26</v>
      </c>
      <c r="R128" s="28">
        <f t="shared" si="22"/>
        <v>2248.7400000000002</v>
      </c>
      <c r="S128" s="29">
        <v>250</v>
      </c>
      <c r="T128" s="30">
        <f t="shared" si="25"/>
        <v>3300</v>
      </c>
      <c r="U128" s="31">
        <f t="shared" si="19"/>
        <v>147.32</v>
      </c>
      <c r="V128" s="104">
        <v>0</v>
      </c>
      <c r="W128" s="104">
        <v>0</v>
      </c>
      <c r="X128" s="31">
        <f t="shared" si="20"/>
        <v>147.32</v>
      </c>
      <c r="Y128" s="33">
        <f t="shared" si="21"/>
        <v>3152.68</v>
      </c>
      <c r="Z128" s="154"/>
    </row>
    <row r="129" spans="1:26" x14ac:dyDescent="0.25">
      <c r="A129" s="16">
        <f t="shared" si="24"/>
        <v>100</v>
      </c>
      <c r="B129" s="17">
        <v>9901355145</v>
      </c>
      <c r="C129" s="18" t="s">
        <v>260</v>
      </c>
      <c r="D129" s="35" t="s">
        <v>51</v>
      </c>
      <c r="E129" s="35" t="s">
        <v>86</v>
      </c>
      <c r="F129" s="35">
        <v>1416364</v>
      </c>
      <c r="G129" s="35">
        <v>9901355145</v>
      </c>
      <c r="H129" s="37">
        <v>1688497630114</v>
      </c>
      <c r="I129" s="35"/>
      <c r="J129" s="84"/>
      <c r="K129" s="35">
        <v>3686024851</v>
      </c>
      <c r="L129" s="40" t="s">
        <v>69</v>
      </c>
      <c r="M129" s="54">
        <v>43101</v>
      </c>
      <c r="N129" s="67">
        <v>363</v>
      </c>
      <c r="O129" s="64">
        <v>72.540000000000006</v>
      </c>
      <c r="P129" s="20">
        <v>31</v>
      </c>
      <c r="Q129" s="27">
        <v>801.26</v>
      </c>
      <c r="R129" s="28">
        <f t="shared" si="22"/>
        <v>2248.7400000000002</v>
      </c>
      <c r="S129" s="29">
        <v>250</v>
      </c>
      <c r="T129" s="30">
        <f t="shared" si="25"/>
        <v>3300</v>
      </c>
      <c r="U129" s="31">
        <f t="shared" si="19"/>
        <v>147.32</v>
      </c>
      <c r="V129" s="104">
        <v>0</v>
      </c>
      <c r="W129" s="104">
        <v>0</v>
      </c>
      <c r="X129" s="31">
        <f t="shared" si="20"/>
        <v>147.32</v>
      </c>
      <c r="Y129" s="33">
        <f t="shared" si="21"/>
        <v>3152.68</v>
      </c>
      <c r="Z129" s="154"/>
    </row>
    <row r="130" spans="1:26" x14ac:dyDescent="0.25">
      <c r="A130" s="16">
        <f t="shared" si="24"/>
        <v>101</v>
      </c>
      <c r="B130" s="17">
        <v>9901495284</v>
      </c>
      <c r="C130" s="18" t="s">
        <v>261</v>
      </c>
      <c r="D130" s="35" t="s">
        <v>51</v>
      </c>
      <c r="E130" s="35" t="s">
        <v>86</v>
      </c>
      <c r="F130" s="35">
        <v>1416368</v>
      </c>
      <c r="G130" s="35">
        <v>9901495284</v>
      </c>
      <c r="H130" s="37">
        <v>3238796400512</v>
      </c>
      <c r="I130" s="35"/>
      <c r="J130" s="84"/>
      <c r="K130" s="35">
        <v>3654023992</v>
      </c>
      <c r="L130" s="43" t="s">
        <v>135</v>
      </c>
      <c r="M130" s="54">
        <v>44138</v>
      </c>
      <c r="N130" s="67">
        <v>363</v>
      </c>
      <c r="O130" s="64">
        <v>72.540000000000006</v>
      </c>
      <c r="P130" s="20">
        <v>31</v>
      </c>
      <c r="Q130" s="27">
        <v>801.26</v>
      </c>
      <c r="R130" s="28">
        <f t="shared" si="22"/>
        <v>2248.7400000000002</v>
      </c>
      <c r="S130" s="29">
        <v>250</v>
      </c>
      <c r="T130" s="30">
        <f t="shared" si="25"/>
        <v>3300</v>
      </c>
      <c r="U130" s="31">
        <f t="shared" si="19"/>
        <v>147.32</v>
      </c>
      <c r="V130" s="104">
        <v>0</v>
      </c>
      <c r="W130" s="104">
        <v>0</v>
      </c>
      <c r="X130" s="31">
        <f t="shared" si="20"/>
        <v>147.32</v>
      </c>
      <c r="Y130" s="33">
        <f t="shared" si="21"/>
        <v>3152.68</v>
      </c>
      <c r="Z130" s="154"/>
    </row>
    <row r="131" spans="1:26" x14ac:dyDescent="0.25">
      <c r="A131" s="16">
        <f t="shared" si="24"/>
        <v>102</v>
      </c>
      <c r="B131" s="17">
        <v>9901001049</v>
      </c>
      <c r="C131" s="18" t="s">
        <v>262</v>
      </c>
      <c r="D131" s="35" t="s">
        <v>51</v>
      </c>
      <c r="E131" s="35" t="s">
        <v>86</v>
      </c>
      <c r="F131" s="35">
        <v>1416370</v>
      </c>
      <c r="G131" s="35">
        <v>9901001049</v>
      </c>
      <c r="H131" s="37">
        <v>1841585320114</v>
      </c>
      <c r="I131" s="35"/>
      <c r="J131" s="84"/>
      <c r="K131" s="35">
        <v>3164040395</v>
      </c>
      <c r="L131" s="43" t="s">
        <v>73</v>
      </c>
      <c r="M131" s="54">
        <v>43101</v>
      </c>
      <c r="N131" s="67">
        <v>363</v>
      </c>
      <c r="O131" s="64">
        <v>72.540000000000006</v>
      </c>
      <c r="P131" s="20">
        <v>31</v>
      </c>
      <c r="Q131" s="27">
        <v>801.26</v>
      </c>
      <c r="R131" s="28">
        <f t="shared" si="22"/>
        <v>2248.7400000000002</v>
      </c>
      <c r="S131" s="29">
        <v>250</v>
      </c>
      <c r="T131" s="30">
        <f t="shared" si="25"/>
        <v>3300</v>
      </c>
      <c r="U131" s="31">
        <f t="shared" si="19"/>
        <v>147.32</v>
      </c>
      <c r="V131" s="104">
        <v>0</v>
      </c>
      <c r="W131" s="104">
        <v>0</v>
      </c>
      <c r="X131" s="31">
        <f t="shared" si="20"/>
        <v>147.32</v>
      </c>
      <c r="Y131" s="33">
        <f t="shared" si="21"/>
        <v>3152.68</v>
      </c>
      <c r="Z131" s="154"/>
    </row>
    <row r="132" spans="1:26" x14ac:dyDescent="0.25">
      <c r="A132" s="16">
        <f t="shared" si="24"/>
        <v>103</v>
      </c>
      <c r="B132" s="17">
        <v>9901451119</v>
      </c>
      <c r="C132" s="18" t="s">
        <v>263</v>
      </c>
      <c r="D132" s="35" t="s">
        <v>51</v>
      </c>
      <c r="E132" s="35" t="s">
        <v>86</v>
      </c>
      <c r="F132" s="35">
        <v>1416371</v>
      </c>
      <c r="G132" s="35">
        <v>9901451119</v>
      </c>
      <c r="H132" s="37">
        <v>1976165690114</v>
      </c>
      <c r="I132" s="35"/>
      <c r="J132" s="84"/>
      <c r="K132" s="35">
        <v>3164080004</v>
      </c>
      <c r="L132" s="43" t="s">
        <v>101</v>
      </c>
      <c r="M132" s="54">
        <v>43409</v>
      </c>
      <c r="N132" s="67">
        <v>363</v>
      </c>
      <c r="O132" s="64">
        <v>72.540000000000006</v>
      </c>
      <c r="P132" s="20">
        <v>31</v>
      </c>
      <c r="Q132" s="27">
        <v>801.26</v>
      </c>
      <c r="R132" s="28">
        <f t="shared" si="22"/>
        <v>2248.7400000000002</v>
      </c>
      <c r="S132" s="29">
        <v>250</v>
      </c>
      <c r="T132" s="30">
        <f t="shared" si="25"/>
        <v>3300</v>
      </c>
      <c r="U132" s="31">
        <f t="shared" si="19"/>
        <v>147.32</v>
      </c>
      <c r="V132" s="104">
        <v>0</v>
      </c>
      <c r="W132" s="104">
        <v>0</v>
      </c>
      <c r="X132" s="31">
        <f t="shared" si="20"/>
        <v>147.32</v>
      </c>
      <c r="Y132" s="33">
        <f t="shared" si="21"/>
        <v>3152.68</v>
      </c>
      <c r="Z132" s="154"/>
    </row>
    <row r="133" spans="1:26" x14ac:dyDescent="0.25">
      <c r="A133" s="16">
        <f t="shared" si="24"/>
        <v>104</v>
      </c>
      <c r="B133" s="17">
        <v>9901451097</v>
      </c>
      <c r="C133" s="18" t="s">
        <v>264</v>
      </c>
      <c r="D133" s="35" t="s">
        <v>51</v>
      </c>
      <c r="E133" s="35" t="s">
        <v>86</v>
      </c>
      <c r="F133" s="35">
        <v>1416373</v>
      </c>
      <c r="G133" s="35">
        <v>9901451097</v>
      </c>
      <c r="H133" s="37">
        <v>2131079960114</v>
      </c>
      <c r="I133" s="35"/>
      <c r="J133" s="84"/>
      <c r="K133" s="35">
        <v>3164083996</v>
      </c>
      <c r="L133" s="42" t="s">
        <v>96</v>
      </c>
      <c r="M133" s="54">
        <v>43497</v>
      </c>
      <c r="N133" s="67">
        <v>363</v>
      </c>
      <c r="O133" s="64">
        <v>72.540000000000006</v>
      </c>
      <c r="P133" s="20">
        <v>31</v>
      </c>
      <c r="Q133" s="27">
        <v>801.26</v>
      </c>
      <c r="R133" s="28">
        <f t="shared" si="22"/>
        <v>2248.7400000000002</v>
      </c>
      <c r="S133" s="29">
        <v>250</v>
      </c>
      <c r="T133" s="30">
        <f t="shared" si="25"/>
        <v>3300</v>
      </c>
      <c r="U133" s="31">
        <f t="shared" si="19"/>
        <v>147.32</v>
      </c>
      <c r="V133" s="104">
        <v>0</v>
      </c>
      <c r="W133" s="104">
        <v>0</v>
      </c>
      <c r="X133" s="31">
        <f t="shared" si="20"/>
        <v>147.32</v>
      </c>
      <c r="Y133" s="33">
        <f t="shared" si="21"/>
        <v>3152.68</v>
      </c>
      <c r="Z133" s="154"/>
    </row>
    <row r="134" spans="1:26" x14ac:dyDescent="0.25">
      <c r="A134" s="16">
        <f t="shared" si="24"/>
        <v>105</v>
      </c>
      <c r="B134" s="17">
        <v>9901433943</v>
      </c>
      <c r="C134" s="18" t="s">
        <v>265</v>
      </c>
      <c r="D134" s="35" t="s">
        <v>51</v>
      </c>
      <c r="E134" s="20" t="s">
        <v>86</v>
      </c>
      <c r="F134" s="20">
        <v>1416377</v>
      </c>
      <c r="G134" s="20">
        <v>9901433943</v>
      </c>
      <c r="H134" s="21">
        <v>1857322910512</v>
      </c>
      <c r="I134" s="20"/>
      <c r="J134" s="82"/>
      <c r="K134" s="20">
        <v>3164079984</v>
      </c>
      <c r="L134" s="66" t="s">
        <v>97</v>
      </c>
      <c r="M134" s="54">
        <v>43101</v>
      </c>
      <c r="N134" s="67">
        <v>363</v>
      </c>
      <c r="O134" s="64">
        <v>72.540000000000006</v>
      </c>
      <c r="P134" s="20">
        <v>31</v>
      </c>
      <c r="Q134" s="27">
        <v>801.26</v>
      </c>
      <c r="R134" s="28">
        <f t="shared" si="22"/>
        <v>2248.7400000000002</v>
      </c>
      <c r="S134" s="29">
        <v>250</v>
      </c>
      <c r="T134" s="30">
        <f t="shared" si="25"/>
        <v>3300</v>
      </c>
      <c r="U134" s="31">
        <f t="shared" si="19"/>
        <v>147.32</v>
      </c>
      <c r="V134" s="104">
        <v>0</v>
      </c>
      <c r="W134" s="104">
        <v>0</v>
      </c>
      <c r="X134" s="31">
        <f t="shared" si="20"/>
        <v>147.32</v>
      </c>
      <c r="Y134" s="33">
        <f t="shared" si="21"/>
        <v>3152.68</v>
      </c>
      <c r="Z134" s="154"/>
    </row>
    <row r="135" spans="1:26" x14ac:dyDescent="0.25">
      <c r="A135" s="16">
        <f t="shared" si="24"/>
        <v>106</v>
      </c>
      <c r="B135" s="17">
        <v>9901433916</v>
      </c>
      <c r="C135" s="18" t="s">
        <v>266</v>
      </c>
      <c r="D135" s="35" t="s">
        <v>51</v>
      </c>
      <c r="E135" s="20" t="s">
        <v>86</v>
      </c>
      <c r="F135" s="20">
        <v>1416363</v>
      </c>
      <c r="G135" s="20">
        <v>9901433916</v>
      </c>
      <c r="H135" s="21">
        <v>1928813610114</v>
      </c>
      <c r="I135" s="20"/>
      <c r="J135" s="82"/>
      <c r="K135" s="20">
        <v>3216001695</v>
      </c>
      <c r="L135" s="23" t="s">
        <v>111</v>
      </c>
      <c r="M135" s="54">
        <v>37258</v>
      </c>
      <c r="N135" s="67">
        <v>363</v>
      </c>
      <c r="O135" s="64">
        <v>72.540000000000006</v>
      </c>
      <c r="P135" s="20">
        <v>31</v>
      </c>
      <c r="Q135" s="27">
        <v>801.26</v>
      </c>
      <c r="R135" s="28">
        <f t="shared" si="22"/>
        <v>2248.7400000000002</v>
      </c>
      <c r="S135" s="29">
        <v>250</v>
      </c>
      <c r="T135" s="30">
        <f t="shared" si="25"/>
        <v>3300</v>
      </c>
      <c r="U135" s="31">
        <f t="shared" si="19"/>
        <v>147.32</v>
      </c>
      <c r="V135" s="104">
        <v>0</v>
      </c>
      <c r="W135" s="104">
        <v>0</v>
      </c>
      <c r="X135" s="31">
        <f t="shared" si="20"/>
        <v>147.32</v>
      </c>
      <c r="Y135" s="33">
        <f t="shared" si="21"/>
        <v>3152.68</v>
      </c>
      <c r="Z135" s="154"/>
    </row>
    <row r="136" spans="1:26" x14ac:dyDescent="0.25">
      <c r="A136" s="16">
        <f t="shared" si="24"/>
        <v>107</v>
      </c>
      <c r="B136" s="17">
        <v>9901433961</v>
      </c>
      <c r="C136" s="18" t="s">
        <v>267</v>
      </c>
      <c r="D136" s="35" t="s">
        <v>51</v>
      </c>
      <c r="E136" s="35" t="s">
        <v>86</v>
      </c>
      <c r="F136" s="35">
        <v>1416367</v>
      </c>
      <c r="G136" s="35">
        <v>9901433961</v>
      </c>
      <c r="H136" s="37">
        <v>1911364170512</v>
      </c>
      <c r="I136" s="35"/>
      <c r="J136" s="84"/>
      <c r="K136" s="35">
        <v>3216001916</v>
      </c>
      <c r="L136" s="23" t="s">
        <v>108</v>
      </c>
      <c r="M136" s="54">
        <v>38175</v>
      </c>
      <c r="N136" s="67">
        <v>363</v>
      </c>
      <c r="O136" s="64">
        <v>72.540000000000006</v>
      </c>
      <c r="P136" s="20">
        <v>31</v>
      </c>
      <c r="Q136" s="27">
        <v>801.26</v>
      </c>
      <c r="R136" s="28">
        <f t="shared" si="22"/>
        <v>2248.7400000000002</v>
      </c>
      <c r="S136" s="29">
        <v>250</v>
      </c>
      <c r="T136" s="30">
        <f t="shared" si="25"/>
        <v>3300</v>
      </c>
      <c r="U136" s="31">
        <f t="shared" si="19"/>
        <v>147.32</v>
      </c>
      <c r="V136" s="104">
        <v>0</v>
      </c>
      <c r="W136" s="104">
        <v>0</v>
      </c>
      <c r="X136" s="31">
        <f t="shared" si="20"/>
        <v>147.32</v>
      </c>
      <c r="Y136" s="33">
        <f t="shared" si="21"/>
        <v>3152.68</v>
      </c>
      <c r="Z136" s="154"/>
    </row>
    <row r="137" spans="1:26" x14ac:dyDescent="0.25">
      <c r="A137" s="16">
        <f t="shared" si="24"/>
        <v>108</v>
      </c>
      <c r="B137" s="17">
        <v>9901451092</v>
      </c>
      <c r="C137" s="18" t="s">
        <v>268</v>
      </c>
      <c r="D137" s="35" t="s">
        <v>51</v>
      </c>
      <c r="E137" s="35" t="s">
        <v>86</v>
      </c>
      <c r="F137" s="35">
        <v>1416369</v>
      </c>
      <c r="G137" s="35">
        <v>9901451092</v>
      </c>
      <c r="H137" s="37">
        <v>2147980112214</v>
      </c>
      <c r="I137" s="35"/>
      <c r="J137" s="84"/>
      <c r="K137" s="35">
        <v>3164080169</v>
      </c>
      <c r="L137" s="40" t="s">
        <v>110</v>
      </c>
      <c r="M137" s="54">
        <v>43223</v>
      </c>
      <c r="N137" s="67">
        <v>363</v>
      </c>
      <c r="O137" s="64">
        <v>72.540000000000006</v>
      </c>
      <c r="P137" s="20">
        <v>31</v>
      </c>
      <c r="Q137" s="27">
        <v>801.26</v>
      </c>
      <c r="R137" s="28">
        <f t="shared" si="22"/>
        <v>2248.7400000000002</v>
      </c>
      <c r="S137" s="29">
        <v>250</v>
      </c>
      <c r="T137" s="30">
        <f t="shared" si="25"/>
        <v>3300</v>
      </c>
      <c r="U137" s="31">
        <f t="shared" si="19"/>
        <v>147.32</v>
      </c>
      <c r="V137" s="104">
        <v>0</v>
      </c>
      <c r="W137" s="104">
        <v>0</v>
      </c>
      <c r="X137" s="31">
        <f t="shared" si="20"/>
        <v>147.32</v>
      </c>
      <c r="Y137" s="33">
        <f t="shared" si="21"/>
        <v>3152.68</v>
      </c>
      <c r="Z137" s="154"/>
    </row>
    <row r="138" spans="1:26" x14ac:dyDescent="0.25">
      <c r="A138" s="16">
        <f t="shared" si="24"/>
        <v>109</v>
      </c>
      <c r="B138" s="17">
        <v>9901433962</v>
      </c>
      <c r="C138" s="68" t="s">
        <v>269</v>
      </c>
      <c r="D138" s="69" t="s">
        <v>51</v>
      </c>
      <c r="E138" s="69" t="s">
        <v>86</v>
      </c>
      <c r="F138" s="69">
        <v>1416374</v>
      </c>
      <c r="G138" s="69">
        <v>9901433962</v>
      </c>
      <c r="H138" s="70">
        <v>2566762911505</v>
      </c>
      <c r="I138" s="69"/>
      <c r="J138" s="86"/>
      <c r="K138" s="69">
        <v>3216001851</v>
      </c>
      <c r="L138" s="71" t="s">
        <v>109</v>
      </c>
      <c r="M138" s="54">
        <v>37299</v>
      </c>
      <c r="N138" s="67">
        <v>363</v>
      </c>
      <c r="O138" s="64">
        <v>72.540000000000006</v>
      </c>
      <c r="P138" s="20">
        <v>31</v>
      </c>
      <c r="Q138" s="27">
        <v>801.26</v>
      </c>
      <c r="R138" s="28">
        <f t="shared" si="22"/>
        <v>2248.7400000000002</v>
      </c>
      <c r="S138" s="29">
        <v>250</v>
      </c>
      <c r="T138" s="30">
        <f t="shared" si="25"/>
        <v>3300</v>
      </c>
      <c r="U138" s="31">
        <f t="shared" si="19"/>
        <v>147.32</v>
      </c>
      <c r="V138" s="104">
        <v>0</v>
      </c>
      <c r="W138" s="104">
        <v>0</v>
      </c>
      <c r="X138" s="31">
        <f t="shared" si="20"/>
        <v>147.32</v>
      </c>
      <c r="Y138" s="33">
        <f t="shared" si="21"/>
        <v>3152.68</v>
      </c>
      <c r="Z138" s="154"/>
    </row>
    <row r="139" spans="1:26" x14ac:dyDescent="0.25">
      <c r="A139" s="42">
        <f t="shared" si="24"/>
        <v>110</v>
      </c>
      <c r="B139" s="41">
        <v>9901545084</v>
      </c>
      <c r="C139" s="18" t="s">
        <v>271</v>
      </c>
      <c r="D139" s="156" t="s">
        <v>51</v>
      </c>
      <c r="E139" s="156" t="s">
        <v>86</v>
      </c>
      <c r="F139" s="156">
        <v>1416372</v>
      </c>
      <c r="G139" s="156">
        <v>9901545084</v>
      </c>
      <c r="H139" s="157">
        <v>3239083220512</v>
      </c>
      <c r="I139" s="156"/>
      <c r="J139" s="24"/>
      <c r="K139" s="156">
        <v>3654026187</v>
      </c>
      <c r="L139" s="43" t="s">
        <v>158</v>
      </c>
      <c r="M139" s="54">
        <v>44564</v>
      </c>
      <c r="N139" s="67">
        <f>29+28+31+30+31+30</f>
        <v>179</v>
      </c>
      <c r="O139" s="64">
        <v>72.540000000000006</v>
      </c>
      <c r="P139" s="20">
        <v>31</v>
      </c>
      <c r="Q139" s="27">
        <v>801.26</v>
      </c>
      <c r="R139" s="28">
        <f t="shared" si="22"/>
        <v>2248.7400000000002</v>
      </c>
      <c r="S139" s="29">
        <v>250</v>
      </c>
      <c r="T139" s="30">
        <f t="shared" si="25"/>
        <v>3300</v>
      </c>
      <c r="U139" s="31">
        <f t="shared" si="19"/>
        <v>147.32</v>
      </c>
      <c r="V139" s="104">
        <v>0</v>
      </c>
      <c r="W139" s="104">
        <v>0</v>
      </c>
      <c r="X139" s="31">
        <f t="shared" si="20"/>
        <v>147.32</v>
      </c>
      <c r="Y139" s="33">
        <f t="shared" si="21"/>
        <v>3152.68</v>
      </c>
      <c r="Z139" s="154"/>
    </row>
    <row r="140" spans="1:26" ht="15.75" thickBot="1" x14ac:dyDescent="0.3">
      <c r="A140" s="42">
        <f t="shared" si="24"/>
        <v>111</v>
      </c>
      <c r="B140" s="158">
        <v>9901545088</v>
      </c>
      <c r="C140" s="68" t="s">
        <v>270</v>
      </c>
      <c r="D140" s="159" t="s">
        <v>157</v>
      </c>
      <c r="E140" s="68" t="s">
        <v>86</v>
      </c>
      <c r="F140" s="68">
        <v>1416375</v>
      </c>
      <c r="G140" s="68">
        <v>9901545088</v>
      </c>
      <c r="H140" s="160">
        <v>1693888400114</v>
      </c>
      <c r="I140" s="68"/>
      <c r="J140" s="161"/>
      <c r="K140" s="68">
        <v>3164096234</v>
      </c>
      <c r="L140" s="71" t="s">
        <v>159</v>
      </c>
      <c r="M140" s="162">
        <v>44564</v>
      </c>
      <c r="N140" s="129">
        <f>29+28+31+30+31+30</f>
        <v>179</v>
      </c>
      <c r="O140" s="130">
        <v>72.540000000000006</v>
      </c>
      <c r="P140" s="131">
        <v>31</v>
      </c>
      <c r="Q140" s="132">
        <v>801.26</v>
      </c>
      <c r="R140" s="133">
        <f>O140*P140</f>
        <v>2248.7400000000002</v>
      </c>
      <c r="S140" s="134">
        <v>250</v>
      </c>
      <c r="T140" s="135">
        <f t="shared" si="25"/>
        <v>3300</v>
      </c>
      <c r="U140" s="136">
        <f t="shared" si="19"/>
        <v>147.32</v>
      </c>
      <c r="V140" s="104">
        <v>0</v>
      </c>
      <c r="W140" s="104">
        <v>0</v>
      </c>
      <c r="X140" s="136">
        <f t="shared" si="20"/>
        <v>147.32</v>
      </c>
      <c r="Y140" s="137">
        <f t="shared" si="21"/>
        <v>3152.68</v>
      </c>
      <c r="Z140" s="154"/>
    </row>
    <row r="141" spans="1:26" ht="15.75" thickBot="1" x14ac:dyDescent="0.3">
      <c r="A141" s="265"/>
      <c r="B141" s="266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138">
        <f>SUM(Q106:Q140)</f>
        <v>28044.09999999998</v>
      </c>
      <c r="R141" s="138">
        <f t="shared" ref="R141:T141" si="26">SUM(R106:R140)</f>
        <v>78705.900000000009</v>
      </c>
      <c r="S141" s="139">
        <f t="shared" si="26"/>
        <v>8750</v>
      </c>
      <c r="T141" s="139">
        <f t="shared" si="26"/>
        <v>115500</v>
      </c>
      <c r="U141" s="139">
        <f>SUM(U106:U140)</f>
        <v>5156.2</v>
      </c>
      <c r="V141" s="139">
        <f t="shared" ref="V141:X141" si="27">SUM(V106:V140)</f>
        <v>0</v>
      </c>
      <c r="W141" s="139">
        <f t="shared" si="27"/>
        <v>0</v>
      </c>
      <c r="X141" s="139">
        <f t="shared" si="27"/>
        <v>5156.2</v>
      </c>
      <c r="Y141" s="139">
        <f>SUM(Y106:Y140)</f>
        <v>110343.7999999999</v>
      </c>
      <c r="Z141" s="154"/>
    </row>
    <row r="142" spans="1:26" x14ac:dyDescent="0.25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9"/>
      <c r="R142" s="179"/>
      <c r="S142" s="180"/>
      <c r="T142" s="180"/>
      <c r="U142" s="180"/>
      <c r="V142" s="180"/>
      <c r="W142" s="180"/>
      <c r="X142" s="180"/>
      <c r="Y142" s="180"/>
      <c r="Z142" s="154"/>
    </row>
    <row r="143" spans="1:26" x14ac:dyDescent="0.25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9"/>
      <c r="R143" s="179"/>
      <c r="S143" s="180"/>
      <c r="T143" s="180"/>
      <c r="U143" s="180"/>
      <c r="V143" s="180"/>
      <c r="W143" s="180"/>
      <c r="X143" s="180"/>
      <c r="Y143" s="180"/>
      <c r="Z143" s="154"/>
    </row>
    <row r="144" spans="1:26" x14ac:dyDescent="0.25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9"/>
      <c r="R144" s="179"/>
      <c r="S144" s="180"/>
      <c r="T144" s="180"/>
      <c r="U144" s="180"/>
      <c r="V144" s="180"/>
      <c r="W144" s="180"/>
      <c r="X144" s="180"/>
      <c r="Y144" s="180"/>
      <c r="Z144" s="154"/>
    </row>
    <row r="145" spans="1:26" x14ac:dyDescent="0.25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9"/>
      <c r="R145" s="179"/>
      <c r="S145" s="180"/>
      <c r="T145" s="180"/>
      <c r="U145" s="180"/>
      <c r="V145" s="180"/>
      <c r="W145" s="180"/>
      <c r="X145" s="180"/>
      <c r="Y145" s="180"/>
      <c r="Z145" s="154"/>
    </row>
    <row r="146" spans="1:26" ht="16.5" customHeight="1" thickBot="1" x14ac:dyDescent="0.3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175"/>
      <c r="R146" s="175"/>
      <c r="S146" s="176"/>
      <c r="T146" s="176"/>
      <c r="U146" s="176"/>
      <c r="V146" s="176"/>
      <c r="W146" s="176"/>
      <c r="X146" s="176"/>
      <c r="Y146" s="176"/>
      <c r="Z146" s="154"/>
    </row>
    <row r="147" spans="1:26" ht="15.75" thickBot="1" x14ac:dyDescent="0.3">
      <c r="A147" s="255"/>
      <c r="B147" s="255"/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86" t="s">
        <v>123</v>
      </c>
      <c r="T147" s="294" t="s">
        <v>113</v>
      </c>
      <c r="U147" s="295"/>
      <c r="V147" s="296"/>
      <c r="W147" s="292" t="s">
        <v>124</v>
      </c>
      <c r="X147" s="289" t="s">
        <v>125</v>
      </c>
      <c r="Y147" s="12"/>
      <c r="Z147" s="154"/>
    </row>
    <row r="148" spans="1:26" ht="15.75" thickBot="1" x14ac:dyDescent="0.3">
      <c r="A148" s="72"/>
      <c r="B148" s="72"/>
      <c r="C148" s="72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55"/>
      <c r="Q148" s="255"/>
      <c r="R148" s="255"/>
      <c r="S148" s="287"/>
      <c r="T148" s="149">
        <v>201</v>
      </c>
      <c r="U148" s="149">
        <v>211</v>
      </c>
      <c r="V148" s="149">
        <v>102</v>
      </c>
      <c r="W148" s="293"/>
      <c r="X148" s="290"/>
      <c r="Y148" s="12"/>
      <c r="Z148" s="154"/>
    </row>
    <row r="149" spans="1:26" ht="60" customHeight="1" thickBot="1" x14ac:dyDescent="0.3">
      <c r="A149" s="271"/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2"/>
      <c r="S149" s="288"/>
      <c r="T149" s="148" t="s">
        <v>114</v>
      </c>
      <c r="U149" s="148" t="s">
        <v>115</v>
      </c>
      <c r="V149" s="150" t="s">
        <v>149</v>
      </c>
      <c r="W149" s="293"/>
      <c r="X149" s="291"/>
      <c r="Y149" s="15"/>
      <c r="Z149" s="154"/>
    </row>
    <row r="150" spans="1:26" ht="15.75" thickBot="1" x14ac:dyDescent="0.3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124"/>
      <c r="S150" s="125">
        <f>T141+T97+T34</f>
        <v>366300</v>
      </c>
      <c r="T150" s="126">
        <f>SUM(U141+U97+U34)</f>
        <v>16352.519999999995</v>
      </c>
      <c r="U150" s="127">
        <f>W141+W97+W34</f>
        <v>4725.34</v>
      </c>
      <c r="V150" s="128">
        <f>SUM(V141+V97+V34)</f>
        <v>4432.93</v>
      </c>
      <c r="W150" s="127">
        <f>SUM(T150:V150)</f>
        <v>25510.789999999994</v>
      </c>
      <c r="X150" s="151">
        <f>Y141+Y97+Y34</f>
        <v>340789.20999999973</v>
      </c>
      <c r="Y150" s="15"/>
      <c r="Z150" s="154"/>
    </row>
    <row r="151" spans="1:26" x14ac:dyDescent="0.25">
      <c r="A151" s="12"/>
      <c r="B151" s="13"/>
      <c r="C151" s="13"/>
      <c r="D151" s="12"/>
      <c r="E151" s="13"/>
      <c r="F151" s="13"/>
      <c r="G151" s="13"/>
      <c r="H151" s="13"/>
      <c r="I151" s="13"/>
      <c r="J151" s="80"/>
      <c r="K151" s="13"/>
      <c r="L151" s="12"/>
      <c r="M151" s="12"/>
      <c r="N151" s="12"/>
      <c r="O151" s="12"/>
      <c r="P151" s="73"/>
      <c r="Q151" s="13"/>
      <c r="R151" s="14"/>
      <c r="S151" s="74"/>
      <c r="T151" s="12"/>
      <c r="U151" s="12"/>
      <c r="V151" s="12"/>
      <c r="W151" s="12"/>
      <c r="X151" s="12"/>
      <c r="Y151" s="12"/>
      <c r="Z151" s="154"/>
    </row>
    <row r="152" spans="1:26" x14ac:dyDescent="0.25">
      <c r="A152" s="12"/>
      <c r="B152" s="13"/>
      <c r="C152" s="13"/>
      <c r="D152" s="12"/>
      <c r="E152" s="13"/>
      <c r="F152" s="13"/>
      <c r="G152" s="13"/>
      <c r="H152" s="13"/>
      <c r="I152" s="13"/>
      <c r="J152" s="80"/>
      <c r="K152" s="13"/>
      <c r="L152" s="12"/>
      <c r="M152" s="12"/>
      <c r="N152" s="12"/>
      <c r="O152" s="12"/>
      <c r="P152" s="73"/>
      <c r="Q152" s="13"/>
      <c r="R152" s="14"/>
      <c r="S152" s="12"/>
      <c r="T152" s="12"/>
      <c r="U152" s="12"/>
      <c r="V152" s="12"/>
      <c r="W152" s="12"/>
      <c r="X152" s="74"/>
      <c r="Y152" s="12"/>
      <c r="Z152" s="154"/>
    </row>
    <row r="153" spans="1:26" ht="15" customHeight="1" x14ac:dyDescent="0.25">
      <c r="A153" s="12"/>
      <c r="B153" s="13"/>
      <c r="C153" s="13"/>
      <c r="D153" s="12"/>
      <c r="E153" s="13"/>
      <c r="F153" s="13"/>
      <c r="G153" s="13"/>
      <c r="H153" s="13"/>
      <c r="I153" s="13"/>
      <c r="J153" s="80"/>
      <c r="K153" s="13"/>
      <c r="L153" s="12"/>
      <c r="M153" s="12"/>
      <c r="N153" s="12"/>
      <c r="O153" s="12"/>
      <c r="P153" s="73"/>
      <c r="Q153" s="13"/>
      <c r="R153" s="14"/>
      <c r="S153" s="12"/>
      <c r="T153" s="12"/>
      <c r="U153" s="12"/>
      <c r="V153" s="12"/>
      <c r="W153" s="12"/>
      <c r="X153" s="74"/>
      <c r="Y153" s="12"/>
    </row>
    <row r="154" spans="1:26" x14ac:dyDescent="0.25">
      <c r="A154" s="12"/>
      <c r="B154" s="13"/>
      <c r="C154" s="13"/>
      <c r="D154" s="12"/>
      <c r="E154" s="13"/>
      <c r="F154" s="13"/>
      <c r="G154" s="13"/>
      <c r="H154" s="13"/>
      <c r="I154" s="13"/>
      <c r="J154" s="80"/>
      <c r="K154" s="13"/>
      <c r="L154" s="12"/>
      <c r="M154" s="12"/>
      <c r="N154" s="12"/>
      <c r="O154" s="12"/>
      <c r="P154" s="73"/>
      <c r="Q154" s="13"/>
      <c r="R154" s="14"/>
      <c r="S154" s="12"/>
      <c r="T154" s="12"/>
      <c r="U154" s="12"/>
      <c r="V154" s="12"/>
      <c r="W154" s="12"/>
      <c r="X154" s="74"/>
      <c r="Y154" s="12"/>
    </row>
    <row r="155" spans="1:26" ht="59.25" customHeight="1" x14ac:dyDescent="0.25">
      <c r="A155" s="12"/>
      <c r="B155" s="13"/>
      <c r="C155" s="13"/>
      <c r="D155" s="12"/>
      <c r="E155" s="13"/>
      <c r="F155" s="13"/>
      <c r="G155" s="13"/>
      <c r="H155" s="13"/>
      <c r="I155" s="13"/>
      <c r="J155" s="80"/>
      <c r="K155" s="13"/>
      <c r="L155" s="12"/>
      <c r="M155" s="12"/>
      <c r="N155" s="12"/>
      <c r="O155" s="12"/>
      <c r="P155" s="73"/>
      <c r="Q155" s="13"/>
      <c r="R155" s="14"/>
      <c r="S155" s="12"/>
      <c r="T155" s="12"/>
      <c r="U155" s="12"/>
      <c r="V155" s="12"/>
      <c r="W155" s="12"/>
      <c r="X155" s="74"/>
      <c r="Y155" s="12"/>
    </row>
    <row r="156" spans="1:26" x14ac:dyDescent="0.25">
      <c r="A156" s="12"/>
      <c r="B156" s="13"/>
      <c r="C156" s="13"/>
      <c r="D156" s="12"/>
      <c r="E156" s="13"/>
      <c r="F156" s="13"/>
      <c r="G156" s="13"/>
      <c r="H156" s="13"/>
      <c r="I156" s="13"/>
      <c r="J156" s="80"/>
      <c r="K156" s="13"/>
      <c r="L156" s="12"/>
      <c r="M156" s="12"/>
      <c r="N156" s="12"/>
      <c r="O156" s="12"/>
      <c r="P156" s="73"/>
      <c r="Q156" s="13"/>
      <c r="R156" s="14"/>
      <c r="S156" s="12"/>
      <c r="T156" s="12"/>
      <c r="U156" s="12"/>
      <c r="V156" s="12"/>
      <c r="W156" s="12"/>
      <c r="X156" s="74"/>
      <c r="Y156" s="12"/>
    </row>
    <row r="157" spans="1:26" x14ac:dyDescent="0.25">
      <c r="A157" s="12"/>
      <c r="B157" s="13"/>
      <c r="C157" s="13"/>
      <c r="D157" s="12"/>
      <c r="E157" s="13"/>
      <c r="F157" s="13"/>
      <c r="G157" s="13"/>
      <c r="H157" s="13"/>
      <c r="I157" s="13"/>
      <c r="J157" s="80"/>
      <c r="K157" s="13"/>
      <c r="L157" s="12"/>
      <c r="M157" s="12"/>
      <c r="N157" s="12"/>
      <c r="O157" s="12"/>
      <c r="P157" s="73"/>
      <c r="Q157" s="13"/>
      <c r="R157" s="14"/>
      <c r="S157" s="12"/>
      <c r="T157" s="12"/>
      <c r="U157" s="12"/>
      <c r="V157" s="12"/>
      <c r="W157" s="12"/>
      <c r="X157" s="74"/>
      <c r="Y157" s="12"/>
    </row>
    <row r="158" spans="1:26" x14ac:dyDescent="0.25">
      <c r="A158" s="12"/>
      <c r="B158" s="13"/>
      <c r="C158" s="13"/>
      <c r="D158" s="12"/>
      <c r="E158" s="13"/>
      <c r="F158" s="13"/>
      <c r="G158" s="13"/>
      <c r="H158" s="13"/>
      <c r="I158" s="13"/>
      <c r="J158" s="80"/>
      <c r="K158" s="13"/>
      <c r="L158" s="12"/>
      <c r="M158" s="12"/>
      <c r="N158" s="12"/>
      <c r="O158" s="12"/>
      <c r="P158" s="73"/>
      <c r="Q158" s="13"/>
      <c r="R158" s="14"/>
      <c r="S158" s="12"/>
      <c r="T158" s="12"/>
      <c r="U158" s="12"/>
      <c r="V158" s="12"/>
      <c r="W158" s="12"/>
      <c r="X158" s="12"/>
      <c r="Y158" s="12"/>
    </row>
    <row r="159" spans="1:26" x14ac:dyDescent="0.25">
      <c r="A159" s="12"/>
      <c r="B159" s="13"/>
      <c r="C159" s="13"/>
      <c r="D159" s="12"/>
      <c r="E159" s="13"/>
      <c r="F159" s="13"/>
      <c r="G159" s="13"/>
      <c r="H159" s="13"/>
      <c r="I159" s="13"/>
      <c r="J159" s="80"/>
      <c r="K159" s="13"/>
      <c r="L159" s="12"/>
      <c r="M159" s="12"/>
      <c r="N159" s="12"/>
      <c r="O159" s="12"/>
      <c r="P159" s="73"/>
      <c r="Q159" s="13"/>
      <c r="R159" s="14"/>
      <c r="S159" s="12"/>
      <c r="T159" s="12"/>
      <c r="U159" s="12"/>
      <c r="V159" s="12"/>
      <c r="W159" s="12"/>
      <c r="X159" s="12"/>
      <c r="Y159" s="12"/>
    </row>
    <row r="160" spans="1:26" ht="18.75" x14ac:dyDescent="0.3">
      <c r="A160" s="181"/>
      <c r="B160" s="182"/>
      <c r="C160" s="182"/>
      <c r="D160" s="181"/>
      <c r="E160" s="182"/>
      <c r="F160" s="182"/>
      <c r="G160" s="182"/>
      <c r="H160" s="182"/>
      <c r="I160" s="182"/>
      <c r="J160" s="183"/>
      <c r="K160" s="182"/>
      <c r="L160" s="181"/>
      <c r="M160" s="181"/>
      <c r="N160" s="181"/>
      <c r="O160" s="181"/>
      <c r="P160" s="182"/>
      <c r="Q160" s="182"/>
      <c r="R160" s="184"/>
      <c r="S160" s="185"/>
      <c r="T160" s="185"/>
      <c r="U160" s="186"/>
      <c r="V160" s="181"/>
      <c r="W160" s="181"/>
      <c r="X160" s="181"/>
      <c r="Y160" s="12"/>
    </row>
    <row r="161" spans="1:25" ht="18.75" x14ac:dyDescent="0.3">
      <c r="A161" s="181"/>
      <c r="B161" s="182"/>
      <c r="C161" s="187" t="s">
        <v>126</v>
      </c>
      <c r="D161" s="188"/>
      <c r="E161" s="189"/>
      <c r="F161" s="190"/>
      <c r="G161" s="190"/>
      <c r="H161" s="190"/>
      <c r="I161" s="190"/>
      <c r="J161" s="191"/>
      <c r="K161" s="190"/>
      <c r="L161" s="182"/>
      <c r="M161" s="181"/>
      <c r="N161" s="181"/>
      <c r="O161" s="181"/>
      <c r="P161" s="182"/>
      <c r="Q161" s="182"/>
      <c r="R161" s="192"/>
      <c r="S161" s="193"/>
      <c r="T161" s="193"/>
      <c r="U161" s="193" t="s">
        <v>128</v>
      </c>
      <c r="V161" s="181"/>
      <c r="W161" s="181"/>
      <c r="X161" s="194"/>
      <c r="Y161" s="12"/>
    </row>
    <row r="162" spans="1:25" ht="18.75" x14ac:dyDescent="0.3">
      <c r="A162" s="181"/>
      <c r="B162" s="182"/>
      <c r="C162" s="182"/>
      <c r="D162" s="267" t="s">
        <v>282</v>
      </c>
      <c r="E162" s="267"/>
      <c r="F162" s="195"/>
      <c r="G162" s="195"/>
      <c r="H162" s="195"/>
      <c r="I162" s="195"/>
      <c r="J162" s="196"/>
      <c r="K162" s="195"/>
      <c r="L162" s="197"/>
      <c r="M162" s="181"/>
      <c r="N162" s="181"/>
      <c r="O162" s="181"/>
      <c r="P162" s="182"/>
      <c r="Q162" s="182"/>
      <c r="R162" s="184"/>
      <c r="S162" s="284"/>
      <c r="T162" s="284"/>
      <c r="U162" s="284"/>
      <c r="V162" s="267" t="s">
        <v>141</v>
      </c>
      <c r="W162" s="267"/>
      <c r="X162" s="267"/>
      <c r="Y162" s="12"/>
    </row>
    <row r="163" spans="1:25" ht="18.75" x14ac:dyDescent="0.3">
      <c r="A163" s="181"/>
      <c r="B163" s="182"/>
      <c r="C163" s="182"/>
      <c r="D163" s="268" t="s">
        <v>131</v>
      </c>
      <c r="E163" s="268"/>
      <c r="F163" s="198"/>
      <c r="G163" s="198"/>
      <c r="H163" s="198"/>
      <c r="I163" s="198"/>
      <c r="J163" s="199"/>
      <c r="K163" s="198"/>
      <c r="L163" s="197"/>
      <c r="M163" s="181"/>
      <c r="N163" s="181"/>
      <c r="O163" s="181"/>
      <c r="P163" s="182"/>
      <c r="Q163" s="182"/>
      <c r="R163" s="184"/>
      <c r="S163" s="284"/>
      <c r="T163" s="284"/>
      <c r="U163" s="284"/>
      <c r="V163" s="284" t="s">
        <v>142</v>
      </c>
      <c r="W163" s="284"/>
      <c r="X163" s="284"/>
      <c r="Y163" s="12"/>
    </row>
    <row r="164" spans="1:25" ht="18.75" x14ac:dyDescent="0.3">
      <c r="A164" s="181"/>
      <c r="B164" s="182"/>
      <c r="C164" s="182"/>
      <c r="D164" s="268" t="s">
        <v>127</v>
      </c>
      <c r="E164" s="268"/>
      <c r="F164" s="198"/>
      <c r="G164" s="198"/>
      <c r="H164" s="198"/>
      <c r="I164" s="198"/>
      <c r="J164" s="199"/>
      <c r="K164" s="198"/>
      <c r="L164" s="197"/>
      <c r="M164" s="181"/>
      <c r="N164" s="181"/>
      <c r="O164" s="181"/>
      <c r="P164" s="182"/>
      <c r="Q164" s="182"/>
      <c r="R164" s="184"/>
      <c r="S164" s="284"/>
      <c r="T164" s="284"/>
      <c r="U164" s="284"/>
      <c r="V164" s="284" t="s">
        <v>127</v>
      </c>
      <c r="W164" s="284"/>
      <c r="X164" s="284"/>
      <c r="Y164" s="12"/>
    </row>
    <row r="165" spans="1:25" x14ac:dyDescent="0.25">
      <c r="A165" s="12"/>
      <c r="B165" s="13"/>
      <c r="C165" s="13"/>
      <c r="D165" s="75"/>
      <c r="E165" s="264"/>
      <c r="F165" s="264"/>
      <c r="G165" s="264"/>
      <c r="H165" s="264"/>
      <c r="I165" s="264"/>
      <c r="J165" s="264"/>
      <c r="K165" s="264"/>
      <c r="L165" s="264"/>
      <c r="M165" s="76"/>
      <c r="N165" s="76"/>
      <c r="O165" s="77"/>
      <c r="P165" s="75"/>
      <c r="Q165" s="75"/>
      <c r="R165" s="78"/>
      <c r="S165" s="264"/>
      <c r="T165" s="264"/>
      <c r="U165" s="264"/>
      <c r="V165" s="76"/>
      <c r="W165" s="12"/>
      <c r="X165" s="12"/>
      <c r="Y165" s="12"/>
    </row>
    <row r="166" spans="1:25" x14ac:dyDescent="0.25">
      <c r="A166" s="12"/>
      <c r="B166" s="13"/>
      <c r="C166" s="13"/>
      <c r="D166" s="75"/>
      <c r="E166" s="263"/>
      <c r="F166" s="263"/>
      <c r="G166" s="263"/>
      <c r="H166" s="263"/>
      <c r="I166" s="263"/>
      <c r="J166" s="263"/>
      <c r="K166" s="263"/>
      <c r="L166" s="263"/>
      <c r="M166" s="75"/>
      <c r="N166" s="75"/>
      <c r="O166" s="77"/>
      <c r="P166" s="75"/>
      <c r="Q166" s="75"/>
      <c r="R166" s="78"/>
      <c r="S166" s="263"/>
      <c r="T166" s="263"/>
      <c r="U166" s="263"/>
      <c r="V166" s="75"/>
      <c r="W166" s="12"/>
      <c r="X166" s="12"/>
      <c r="Y166" s="12"/>
    </row>
    <row r="167" spans="1:25" x14ac:dyDescent="0.25">
      <c r="D167" s="10"/>
      <c r="E167" s="262"/>
      <c r="F167" s="262"/>
      <c r="G167" s="262"/>
      <c r="H167" s="262"/>
      <c r="I167" s="262"/>
      <c r="J167" s="262"/>
      <c r="K167" s="262"/>
      <c r="L167" s="262"/>
      <c r="M167" s="10"/>
      <c r="N167" s="11"/>
      <c r="O167" s="8"/>
      <c r="P167" s="10"/>
      <c r="Q167" s="10"/>
      <c r="R167" s="9"/>
      <c r="S167" s="262"/>
      <c r="T167" s="262"/>
      <c r="U167" s="262"/>
      <c r="V167" s="10"/>
    </row>
  </sheetData>
  <sheetProtection algorithmName="SHA-512" hashValue="XdCwdKIDWy3DrlkV8Ix6ocSrMe/OR3C/krqgNsTx7Nw9+/Ncz6FLXAzCsRojbmSTVAD64QacpF/CTQZTP76D1w==" saltValue="MwB6tOO+AHcPXffEl2ONtw==" spinCount="100000" sheet="1" formatCells="0" formatColumns="0" formatRows="0" insertColumns="0" insertRows="0" insertHyperlinks="0" deleteColumns="0" deleteRows="0" sort="0" autoFilter="0" pivotTables="0"/>
  <mergeCells count="104">
    <mergeCell ref="V164:X164"/>
    <mergeCell ref="V163:X163"/>
    <mergeCell ref="V162:X162"/>
    <mergeCell ref="S162:U162"/>
    <mergeCell ref="S163:U163"/>
    <mergeCell ref="S164:U164"/>
    <mergeCell ref="P40:P42"/>
    <mergeCell ref="T40:T42"/>
    <mergeCell ref="S40:S41"/>
    <mergeCell ref="S103:S104"/>
    <mergeCell ref="R147:R148"/>
    <mergeCell ref="S147:S149"/>
    <mergeCell ref="X147:X149"/>
    <mergeCell ref="W147:W149"/>
    <mergeCell ref="T147:V147"/>
    <mergeCell ref="U103:W103"/>
    <mergeCell ref="E103:E105"/>
    <mergeCell ref="C103:C105"/>
    <mergeCell ref="P103:P105"/>
    <mergeCell ref="R103:R104"/>
    <mergeCell ref="Q103:Q104"/>
    <mergeCell ref="J40:J42"/>
    <mergeCell ref="K40:K42"/>
    <mergeCell ref="K103:K105"/>
    <mergeCell ref="R40:R41"/>
    <mergeCell ref="Q40:Q41"/>
    <mergeCell ref="F40:F42"/>
    <mergeCell ref="G40:G42"/>
    <mergeCell ref="H40:H42"/>
    <mergeCell ref="I40:I42"/>
    <mergeCell ref="N40:N42"/>
    <mergeCell ref="N103:N105"/>
    <mergeCell ref="E167:L167"/>
    <mergeCell ref="S167:U167"/>
    <mergeCell ref="S166:U166"/>
    <mergeCell ref="S165:U165"/>
    <mergeCell ref="M103:M105"/>
    <mergeCell ref="E165:L165"/>
    <mergeCell ref="A141:P141"/>
    <mergeCell ref="P147:P148"/>
    <mergeCell ref="T103:T105"/>
    <mergeCell ref="B103:B105"/>
    <mergeCell ref="E166:L166"/>
    <mergeCell ref="Q147:Q148"/>
    <mergeCell ref="L103:L105"/>
    <mergeCell ref="O103:O105"/>
    <mergeCell ref="A103:A105"/>
    <mergeCell ref="D162:E162"/>
    <mergeCell ref="D163:E163"/>
    <mergeCell ref="D164:E164"/>
    <mergeCell ref="G103:G105"/>
    <mergeCell ref="F103:F105"/>
    <mergeCell ref="A149:R149"/>
    <mergeCell ref="D148:O148"/>
    <mergeCell ref="A147:O147"/>
    <mergeCell ref="D103:D105"/>
    <mergeCell ref="J9:J11"/>
    <mergeCell ref="Q9:Q10"/>
    <mergeCell ref="M9:M11"/>
    <mergeCell ref="A34:P34"/>
    <mergeCell ref="B9:B11"/>
    <mergeCell ref="A40:A42"/>
    <mergeCell ref="B40:B42"/>
    <mergeCell ref="J103:J105"/>
    <mergeCell ref="I103:I105"/>
    <mergeCell ref="H103:H105"/>
    <mergeCell ref="A39:Y39"/>
    <mergeCell ref="A102:X102"/>
    <mergeCell ref="X103:X105"/>
    <mergeCell ref="Y103:Y105"/>
    <mergeCell ref="X40:X42"/>
    <mergeCell ref="Y40:Y42"/>
    <mergeCell ref="D40:D42"/>
    <mergeCell ref="M40:M42"/>
    <mergeCell ref="L40:L42"/>
    <mergeCell ref="O40:O42"/>
    <mergeCell ref="A97:P97"/>
    <mergeCell ref="C40:C42"/>
    <mergeCell ref="E40:E42"/>
    <mergeCell ref="U40:W40"/>
    <mergeCell ref="C9:C11"/>
    <mergeCell ref="A3:Y3"/>
    <mergeCell ref="A4:Y4"/>
    <mergeCell ref="Y9:Y11"/>
    <mergeCell ref="O9:O11"/>
    <mergeCell ref="R9:R10"/>
    <mergeCell ref="P9:P11"/>
    <mergeCell ref="A8:Y8"/>
    <mergeCell ref="X9:X11"/>
    <mergeCell ref="A9:A11"/>
    <mergeCell ref="D9:D11"/>
    <mergeCell ref="E9:E11"/>
    <mergeCell ref="L9:L11"/>
    <mergeCell ref="U9:W9"/>
    <mergeCell ref="F9:F11"/>
    <mergeCell ref="G9:G11"/>
    <mergeCell ref="N9:N11"/>
    <mergeCell ref="A5:Y5"/>
    <mergeCell ref="A6:Y6"/>
    <mergeCell ref="H9:H11"/>
    <mergeCell ref="I9:I11"/>
    <mergeCell ref="K9:K11"/>
    <mergeCell ref="S9:S10"/>
    <mergeCell ref="T9:T11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landscape" r:id="rId1"/>
  <headerFooter>
    <oddFooter>&amp;CPágina &amp;P</oddFooter>
  </headerFooter>
  <ignoredErrors>
    <ignoredError sqref="T20 T28 N28 N31" formula="1"/>
    <ignoredError sqref="W10 N73:N95 N43:N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031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2022-07-22T17:55:22Z</cp:lastPrinted>
  <dcterms:created xsi:type="dcterms:W3CDTF">2019-01-22T22:49:45Z</dcterms:created>
  <dcterms:modified xsi:type="dcterms:W3CDTF">2022-08-01T14:57:47Z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